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\2024\PRORAČUN 2024\rebalans 2024\"/>
    </mc:Choice>
  </mc:AlternateContent>
  <xr:revisionPtr revIDLastSave="0" documentId="13_ncr:1_{C967EABC-440F-410F-95E4-EDEF703E8C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slovna" sheetId="1" r:id="rId1"/>
    <sheet name="Opći dio" sheetId="2" r:id="rId2"/>
    <sheet name="Posebni dio" sheetId="3" r:id="rId3"/>
    <sheet name="Ekonomska klasifikacija" sheetId="4" r:id="rId4"/>
    <sheet name="Funkcijska klasifikacij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2" l="1"/>
  <c r="E43" i="2"/>
  <c r="F294" i="3"/>
  <c r="F293" i="3" s="1"/>
  <c r="F292" i="3" s="1"/>
  <c r="E293" i="3"/>
  <c r="E292" i="3" s="1"/>
  <c r="D293" i="3"/>
  <c r="D292" i="3" s="1"/>
  <c r="E112" i="3"/>
  <c r="E39" i="3"/>
  <c r="E16" i="3"/>
  <c r="E17" i="3"/>
  <c r="E225" i="3"/>
  <c r="E98" i="3"/>
  <c r="E160" i="3"/>
  <c r="I44" i="2"/>
  <c r="I55" i="2"/>
  <c r="E176" i="3"/>
  <c r="E155" i="3"/>
  <c r="F347" i="3"/>
  <c r="G123" i="3"/>
  <c r="G122" i="3"/>
  <c r="G130" i="3"/>
  <c r="G155" i="3"/>
  <c r="G154" i="3"/>
  <c r="G176" i="3"/>
  <c r="G175" i="3"/>
  <c r="G196" i="3"/>
  <c r="G291" i="3"/>
  <c r="G347" i="3"/>
  <c r="H10" i="1"/>
  <c r="H21" i="1"/>
  <c r="H9" i="1"/>
  <c r="H8" i="1"/>
  <c r="E340" i="3"/>
  <c r="F481" i="3"/>
  <c r="G481" i="3" s="1"/>
  <c r="F482" i="3"/>
  <c r="F483" i="3"/>
  <c r="G483" i="3" s="1"/>
  <c r="F484" i="3"/>
  <c r="D486" i="3"/>
  <c r="G480" i="3"/>
  <c r="E325" i="3"/>
  <c r="G23" i="2"/>
  <c r="G18" i="2"/>
  <c r="G16" i="2"/>
  <c r="G15" i="2"/>
  <c r="G430" i="3"/>
  <c r="D325" i="3"/>
  <c r="D324" i="3" s="1"/>
  <c r="D322" i="3" s="1"/>
  <c r="E48" i="2"/>
  <c r="D48" i="2"/>
  <c r="F326" i="3"/>
  <c r="F70" i="3"/>
  <c r="G70" i="3" s="1"/>
  <c r="F69" i="3"/>
  <c r="G69" i="3" s="1"/>
  <c r="F95" i="3"/>
  <c r="G95" i="3" s="1"/>
  <c r="F107" i="3"/>
  <c r="G107" i="3" s="1"/>
  <c r="F106" i="3"/>
  <c r="G106" i="3" s="1"/>
  <c r="F157" i="3"/>
  <c r="G157" i="3" s="1"/>
  <c r="F165" i="3"/>
  <c r="G165" i="3" s="1"/>
  <c r="F184" i="3"/>
  <c r="G184" i="3" s="1"/>
  <c r="F183" i="3"/>
  <c r="F205" i="3"/>
  <c r="F218" i="3"/>
  <c r="F236" i="3"/>
  <c r="G236" i="3" s="1"/>
  <c r="F245" i="3"/>
  <c r="G245" i="3" s="1"/>
  <c r="F244" i="3"/>
  <c r="G244" i="3" s="1"/>
  <c r="F243" i="3"/>
  <c r="G243" i="3" s="1"/>
  <c r="F267" i="3"/>
  <c r="G267" i="3" s="1"/>
  <c r="F275" i="3"/>
  <c r="G275" i="3" s="1"/>
  <c r="F284" i="3"/>
  <c r="G284" i="3" s="1"/>
  <c r="F283" i="3"/>
  <c r="F323" i="3"/>
  <c r="G323" i="3" s="1"/>
  <c r="F338" i="3"/>
  <c r="G338" i="3" s="1"/>
  <c r="F377" i="3"/>
  <c r="G377" i="3" s="1"/>
  <c r="F389" i="3"/>
  <c r="G389" i="3" s="1"/>
  <c r="F407" i="3"/>
  <c r="G407" i="3" s="1"/>
  <c r="F440" i="3"/>
  <c r="G440" i="3" s="1"/>
  <c r="F443" i="3"/>
  <c r="G443" i="3" s="1"/>
  <c r="G17" i="1"/>
  <c r="E51" i="2"/>
  <c r="E41" i="2"/>
  <c r="F28" i="2"/>
  <c r="F27" i="2"/>
  <c r="G27" i="2" s="1"/>
  <c r="F23" i="2"/>
  <c r="F22" i="2"/>
  <c r="G22" i="2" s="1"/>
  <c r="F21" i="2"/>
  <c r="G21" i="2" s="1"/>
  <c r="F19" i="2"/>
  <c r="G19" i="2" s="1"/>
  <c r="F18" i="2"/>
  <c r="F16" i="2"/>
  <c r="F15" i="2"/>
  <c r="F14" i="2"/>
  <c r="G14" i="2" s="1"/>
  <c r="F12" i="2"/>
  <c r="G12" i="2" s="1"/>
  <c r="F11" i="2"/>
  <c r="G11" i="2" s="1"/>
  <c r="F10" i="2"/>
  <c r="G10" i="2" s="1"/>
  <c r="F307" i="3"/>
  <c r="G307" i="3" s="1"/>
  <c r="F75" i="3"/>
  <c r="G75" i="3" s="1"/>
  <c r="F74" i="3"/>
  <c r="G74" i="3" s="1"/>
  <c r="F73" i="3"/>
  <c r="G73" i="3" s="1"/>
  <c r="F457" i="3"/>
  <c r="F449" i="3"/>
  <c r="G449" i="3" s="1"/>
  <c r="F448" i="3"/>
  <c r="G448" i="3" s="1"/>
  <c r="F447" i="3"/>
  <c r="G447" i="3" s="1"/>
  <c r="F445" i="3"/>
  <c r="G445" i="3" s="1"/>
  <c r="F444" i="3"/>
  <c r="G444" i="3" s="1"/>
  <c r="F436" i="3"/>
  <c r="G436" i="3" s="1"/>
  <c r="F424" i="3"/>
  <c r="G424" i="3" s="1"/>
  <c r="F418" i="3"/>
  <c r="G418" i="3" s="1"/>
  <c r="F412" i="3"/>
  <c r="G412" i="3" s="1"/>
  <c r="F410" i="3"/>
  <c r="G410" i="3" s="1"/>
  <c r="F401" i="3"/>
  <c r="G401" i="3" s="1"/>
  <c r="F395" i="3"/>
  <c r="G395" i="3" s="1"/>
  <c r="F393" i="3"/>
  <c r="G393" i="3" s="1"/>
  <c r="F392" i="3"/>
  <c r="G392" i="3" s="1"/>
  <c r="F386" i="3"/>
  <c r="G386" i="3" s="1"/>
  <c r="F380" i="3"/>
  <c r="G380" i="3" s="1"/>
  <c r="F373" i="3"/>
  <c r="F367" i="3"/>
  <c r="F361" i="3"/>
  <c r="G361" i="3" s="1"/>
  <c r="F360" i="3"/>
  <c r="G360" i="3" s="1"/>
  <c r="F358" i="3"/>
  <c r="G358" i="3" s="1"/>
  <c r="F350" i="3"/>
  <c r="G350" i="3" s="1"/>
  <c r="F343" i="3"/>
  <c r="G343" i="3" s="1"/>
  <c r="F341" i="3"/>
  <c r="G341" i="3" s="1"/>
  <c r="F333" i="3"/>
  <c r="G333" i="3" s="1"/>
  <c r="F327" i="3"/>
  <c r="G327" i="3" s="1"/>
  <c r="F319" i="3"/>
  <c r="G319" i="3" s="1"/>
  <c r="F313" i="3"/>
  <c r="G313" i="3" s="1"/>
  <c r="F299" i="3"/>
  <c r="F297" i="3"/>
  <c r="G297" i="3" s="1"/>
  <c r="F287" i="3"/>
  <c r="G287" i="3" s="1"/>
  <c r="F279" i="3"/>
  <c r="G279" i="3" s="1"/>
  <c r="F278" i="3"/>
  <c r="G278" i="3" s="1"/>
  <c r="F272" i="3"/>
  <c r="G272" i="3" s="1"/>
  <c r="F271" i="3"/>
  <c r="G271" i="3" s="1"/>
  <c r="F264" i="3"/>
  <c r="G264" i="3" s="1"/>
  <c r="F262" i="3"/>
  <c r="G262" i="3" s="1"/>
  <c r="F256" i="3"/>
  <c r="G256" i="3" s="1"/>
  <c r="F248" i="3"/>
  <c r="G248" i="3" s="1"/>
  <c r="F240" i="3"/>
  <c r="G240" i="3" s="1"/>
  <c r="F233" i="3"/>
  <c r="G233" i="3" s="1"/>
  <c r="F232" i="3"/>
  <c r="G232" i="3" s="1"/>
  <c r="G225" i="3"/>
  <c r="F223" i="3"/>
  <c r="G223" i="3" s="1"/>
  <c r="F222" i="3"/>
  <c r="G222" i="3" s="1"/>
  <c r="F213" i="3"/>
  <c r="F211" i="3"/>
  <c r="F43" i="2" s="1"/>
  <c r="F42" i="2" s="1"/>
  <c r="F208" i="3"/>
  <c r="F200" i="3"/>
  <c r="G200" i="3" s="1"/>
  <c r="F192" i="3"/>
  <c r="G192" i="3" s="1"/>
  <c r="F191" i="3"/>
  <c r="G191" i="3" s="1"/>
  <c r="F188" i="3"/>
  <c r="G188" i="3" s="1"/>
  <c r="F180" i="3"/>
  <c r="G180" i="3" s="1"/>
  <c r="F179" i="3"/>
  <c r="G179" i="3" s="1"/>
  <c r="F172" i="3"/>
  <c r="G172" i="3" s="1"/>
  <c r="F170" i="3"/>
  <c r="G170" i="3" s="1"/>
  <c r="F169" i="3"/>
  <c r="G169" i="3" s="1"/>
  <c r="F162" i="3"/>
  <c r="F161" i="3"/>
  <c r="G161" i="3" s="1"/>
  <c r="F150" i="3"/>
  <c r="G150" i="3" s="1"/>
  <c r="F149" i="3"/>
  <c r="G149" i="3" s="1"/>
  <c r="F143" i="3"/>
  <c r="G143" i="3" s="1"/>
  <c r="F142" i="3"/>
  <c r="G142" i="3" s="1"/>
  <c r="F136" i="3"/>
  <c r="G136" i="3" s="1"/>
  <c r="F133" i="3"/>
  <c r="G133" i="3" s="1"/>
  <c r="F127" i="3"/>
  <c r="G127" i="3" s="1"/>
  <c r="F126" i="3"/>
  <c r="G126" i="3" s="1"/>
  <c r="F119" i="3"/>
  <c r="G119" i="3" s="1"/>
  <c r="F118" i="3"/>
  <c r="G118" i="3" s="1"/>
  <c r="G112" i="3"/>
  <c r="F111" i="3"/>
  <c r="G111" i="3" s="1"/>
  <c r="F101" i="3"/>
  <c r="G101" i="3" s="1"/>
  <c r="F100" i="3"/>
  <c r="G100" i="3" s="1"/>
  <c r="G98" i="3"/>
  <c r="F91" i="3"/>
  <c r="G91" i="3" s="1"/>
  <c r="F90" i="3"/>
  <c r="F89" i="3"/>
  <c r="G89" i="3" s="1"/>
  <c r="F83" i="3"/>
  <c r="F82" i="3"/>
  <c r="G82" i="3" s="1"/>
  <c r="F79" i="3"/>
  <c r="G79" i="3" s="1"/>
  <c r="F78" i="3"/>
  <c r="G78" i="3" s="1"/>
  <c r="F77" i="3"/>
  <c r="G77" i="3" s="1"/>
  <c r="F65" i="3"/>
  <c r="G65" i="3" s="1"/>
  <c r="F59" i="3"/>
  <c r="G59" i="3" s="1"/>
  <c r="F56" i="3"/>
  <c r="G56" i="3" s="1"/>
  <c r="F55" i="3"/>
  <c r="G55" i="3" s="1"/>
  <c r="F54" i="3"/>
  <c r="G54" i="3" s="1"/>
  <c r="F48" i="3"/>
  <c r="G48" i="3" s="1"/>
  <c r="F42" i="3"/>
  <c r="G42" i="3" s="1"/>
  <c r="F40" i="3"/>
  <c r="G40" i="3" s="1"/>
  <c r="G39" i="3"/>
  <c r="F38" i="3"/>
  <c r="G38" i="3" s="1"/>
  <c r="F37" i="3"/>
  <c r="G37" i="3" s="1"/>
  <c r="F35" i="3"/>
  <c r="G35" i="3" s="1"/>
  <c r="F34" i="3"/>
  <c r="G34" i="3" s="1"/>
  <c r="F33" i="3"/>
  <c r="G33" i="3" s="1"/>
  <c r="F24" i="3"/>
  <c r="G24" i="3" s="1"/>
  <c r="G17" i="3"/>
  <c r="G16" i="3"/>
  <c r="D456" i="3"/>
  <c r="D455" i="3" s="1"/>
  <c r="D454" i="3" s="1"/>
  <c r="D453" i="3" s="1"/>
  <c r="D452" i="3" s="1"/>
  <c r="D451" i="3" s="1"/>
  <c r="D450" i="3" s="1"/>
  <c r="D446" i="3"/>
  <c r="D442" i="3"/>
  <c r="D435" i="3"/>
  <c r="D434" i="3" s="1"/>
  <c r="D429" i="3"/>
  <c r="D428" i="3" s="1"/>
  <c r="D427" i="3" s="1"/>
  <c r="D426" i="3" s="1"/>
  <c r="D425" i="3" s="1"/>
  <c r="D423" i="3"/>
  <c r="D422" i="3" s="1"/>
  <c r="D421" i="3" s="1"/>
  <c r="D420" i="3" s="1"/>
  <c r="D419" i="3" s="1"/>
  <c r="D417" i="3"/>
  <c r="D416" i="3" s="1"/>
  <c r="D415" i="3" s="1"/>
  <c r="D411" i="3"/>
  <c r="D409" i="3"/>
  <c r="D400" i="3"/>
  <c r="D399" i="3" s="1"/>
  <c r="D398" i="3" s="1"/>
  <c r="D397" i="3" s="1"/>
  <c r="D396" i="3" s="1"/>
  <c r="D394" i="3"/>
  <c r="D391" i="3"/>
  <c r="D390" i="3" s="1"/>
  <c r="D385" i="3"/>
  <c r="D384" i="3" s="1"/>
  <c r="D383" i="3" s="1"/>
  <c r="D382" i="3" s="1"/>
  <c r="D381" i="3" s="1"/>
  <c r="D379" i="3"/>
  <c r="D378" i="3" s="1"/>
  <c r="D375" i="3" s="1"/>
  <c r="D372" i="3"/>
  <c r="D371" i="3" s="1"/>
  <c r="D370" i="3" s="1"/>
  <c r="D369" i="3" s="1"/>
  <c r="D368" i="3" s="1"/>
  <c r="D366" i="3"/>
  <c r="D365" i="3" s="1"/>
  <c r="D364" i="3" s="1"/>
  <c r="D359" i="3"/>
  <c r="D357" i="3"/>
  <c r="D349" i="3"/>
  <c r="D348" i="3" s="1"/>
  <c r="D345" i="3" s="1"/>
  <c r="D344" i="3" s="1"/>
  <c r="D346" i="3" s="1"/>
  <c r="D342" i="3"/>
  <c r="D340" i="3"/>
  <c r="D332" i="3"/>
  <c r="D331" i="3" s="1"/>
  <c r="D330" i="3" s="1"/>
  <c r="D329" i="3" s="1"/>
  <c r="D328" i="3" s="1"/>
  <c r="D318" i="3"/>
  <c r="D317" i="3" s="1"/>
  <c r="D316" i="3" s="1"/>
  <c r="D315" i="3" s="1"/>
  <c r="D314" i="3" s="1"/>
  <c r="D312" i="3"/>
  <c r="D311" i="3" s="1"/>
  <c r="D310" i="3" s="1"/>
  <c r="D309" i="3" s="1"/>
  <c r="D308" i="3" s="1"/>
  <c r="D306" i="3"/>
  <c r="D305" i="3" s="1"/>
  <c r="D304" i="3" s="1"/>
  <c r="D298" i="3"/>
  <c r="D296" i="3"/>
  <c r="D286" i="3"/>
  <c r="D285" i="3" s="1"/>
  <c r="D282" i="3" s="1"/>
  <c r="D281" i="3" s="1"/>
  <c r="D277" i="3"/>
  <c r="D276" i="3" s="1"/>
  <c r="D274" i="3" s="1"/>
  <c r="D273" i="3" s="1"/>
  <c r="D270" i="3"/>
  <c r="D269" i="3" s="1"/>
  <c r="D266" i="3" s="1"/>
  <c r="D263" i="3"/>
  <c r="D261" i="3"/>
  <c r="D255" i="3"/>
  <c r="D254" i="3" s="1"/>
  <c r="D253" i="3" s="1"/>
  <c r="D247" i="3"/>
  <c r="D246" i="3" s="1"/>
  <c r="D242" i="3" s="1"/>
  <c r="D241" i="3" s="1"/>
  <c r="D239" i="3"/>
  <c r="D238" i="3" s="1"/>
  <c r="D235" i="3" s="1"/>
  <c r="D231" i="3"/>
  <c r="D230" i="3" s="1"/>
  <c r="D229" i="3" s="1"/>
  <c r="D224" i="3"/>
  <c r="D221" i="3"/>
  <c r="D212" i="3"/>
  <c r="D210" i="3"/>
  <c r="D207" i="3"/>
  <c r="D206" i="3" s="1"/>
  <c r="D199" i="3"/>
  <c r="D198" i="3" s="1"/>
  <c r="D195" i="3" s="1"/>
  <c r="D190" i="3"/>
  <c r="D189" i="3" s="1"/>
  <c r="D187" i="3"/>
  <c r="D186" i="3" s="1"/>
  <c r="D178" i="3"/>
  <c r="D177" i="3" s="1"/>
  <c r="D174" i="3" s="1"/>
  <c r="D173" i="3" s="1"/>
  <c r="D171" i="3"/>
  <c r="D168" i="3"/>
  <c r="D159" i="3"/>
  <c r="D158" i="3" s="1"/>
  <c r="D153" i="3" s="1"/>
  <c r="D148" i="3"/>
  <c r="D147" i="3" s="1"/>
  <c r="D141" i="3"/>
  <c r="D140" i="3" s="1"/>
  <c r="D135" i="3"/>
  <c r="D134" i="3"/>
  <c r="D132" i="3"/>
  <c r="D131" i="3" s="1"/>
  <c r="D125" i="3"/>
  <c r="D124" i="3" s="1"/>
  <c r="D121" i="3" s="1"/>
  <c r="D120" i="3" s="1"/>
  <c r="D117" i="3"/>
  <c r="D116" i="3" s="1"/>
  <c r="D115" i="3" s="1"/>
  <c r="D110" i="3"/>
  <c r="D109" i="3" s="1"/>
  <c r="D99" i="3"/>
  <c r="D97" i="3"/>
  <c r="D88" i="3"/>
  <c r="D87" i="3" s="1"/>
  <c r="D81" i="3"/>
  <c r="D80" i="3" s="1"/>
  <c r="D76" i="3"/>
  <c r="D72" i="3"/>
  <c r="D64" i="3"/>
  <c r="D63" i="3" s="1"/>
  <c r="D58" i="3"/>
  <c r="D57" i="3" s="1"/>
  <c r="D53" i="3"/>
  <c r="D52" i="3" s="1"/>
  <c r="D47" i="3"/>
  <c r="D46" i="3"/>
  <c r="D45" i="3" s="1"/>
  <c r="D44" i="3" s="1"/>
  <c r="D43" i="3" s="1"/>
  <c r="D41" i="3"/>
  <c r="D36" i="3"/>
  <c r="D32" i="3"/>
  <c r="D23" i="3"/>
  <c r="D22" i="3" s="1"/>
  <c r="D21" i="3" s="1"/>
  <c r="D20" i="3" s="1"/>
  <c r="D19" i="3" s="1"/>
  <c r="D18" i="3" s="1"/>
  <c r="D15" i="3"/>
  <c r="D14" i="3" s="1"/>
  <c r="D13" i="3" s="1"/>
  <c r="D12" i="3" s="1"/>
  <c r="D11" i="3" s="1"/>
  <c r="D10" i="3" s="1"/>
  <c r="D62" i="2"/>
  <c r="D61" i="2" s="1"/>
  <c r="D60" i="2"/>
  <c r="D59" i="2"/>
  <c r="D58" i="2"/>
  <c r="D57" i="2"/>
  <c r="D51" i="2"/>
  <c r="D50" i="2"/>
  <c r="D49" i="2"/>
  <c r="D46" i="2"/>
  <c r="D45" i="2" s="1"/>
  <c r="D42" i="2"/>
  <c r="D41" i="2"/>
  <c r="D40" i="2" s="1"/>
  <c r="D39" i="2"/>
  <c r="D38" i="2"/>
  <c r="D37" i="2"/>
  <c r="D36" i="2"/>
  <c r="D34" i="2"/>
  <c r="D33" i="2"/>
  <c r="D32" i="2"/>
  <c r="D26" i="2"/>
  <c r="D25" i="2" s="1"/>
  <c r="E9" i="1" s="1"/>
  <c r="D20" i="2"/>
  <c r="D17" i="2"/>
  <c r="D13" i="2"/>
  <c r="D9" i="2"/>
  <c r="D8" i="2"/>
  <c r="E8" i="1" s="1"/>
  <c r="E19" i="1"/>
  <c r="E13" i="2"/>
  <c r="D387" i="3" l="1"/>
  <c r="F36" i="3"/>
  <c r="D182" i="3"/>
  <c r="D185" i="3" s="1"/>
  <c r="D260" i="3"/>
  <c r="D259" i="3" s="1"/>
  <c r="D339" i="3"/>
  <c r="D337" i="3" s="1"/>
  <c r="D336" i="3" s="1"/>
  <c r="D220" i="3"/>
  <c r="D217" i="3" s="1"/>
  <c r="D216" i="3" s="1"/>
  <c r="D215" i="3" s="1"/>
  <c r="D19" i="4"/>
  <c r="D51" i="3"/>
  <c r="D356" i="3"/>
  <c r="D355" i="3" s="1"/>
  <c r="F486" i="3"/>
  <c r="E486" i="3" s="1"/>
  <c r="D295" i="3"/>
  <c r="F325" i="3"/>
  <c r="G325" i="3" s="1"/>
  <c r="D50" i="3"/>
  <c r="D49" i="3" s="1"/>
  <c r="D31" i="2"/>
  <c r="D96" i="3"/>
  <c r="D93" i="3" s="1"/>
  <c r="D92" i="3" s="1"/>
  <c r="D94" i="3" s="1"/>
  <c r="G478" i="3"/>
  <c r="F48" i="2"/>
  <c r="D61" i="3"/>
  <c r="D60" i="3" s="1"/>
  <c r="D62" i="3"/>
  <c r="D209" i="3"/>
  <c r="D203" i="3" s="1"/>
  <c r="D202" i="3" s="1"/>
  <c r="D201" i="3" s="1"/>
  <c r="D335" i="3"/>
  <c r="D334" i="3" s="1"/>
  <c r="D16" i="5" s="1"/>
  <c r="D441" i="3"/>
  <c r="D438" i="3" s="1"/>
  <c r="D437" i="3" s="1"/>
  <c r="D439" i="3" s="1"/>
  <c r="F439" i="3" s="1"/>
  <c r="D56" i="2"/>
  <c r="D53" i="2" s="1"/>
  <c r="E12" i="1" s="1"/>
  <c r="D31" i="3"/>
  <c r="D303" i="3"/>
  <c r="D302" i="3" s="1"/>
  <c r="D414" i="3"/>
  <c r="D413" i="3" s="1"/>
  <c r="D363" i="3"/>
  <c r="D362" i="3" s="1"/>
  <c r="D432" i="3"/>
  <c r="D431" i="3" s="1"/>
  <c r="D433" i="3"/>
  <c r="D71" i="3"/>
  <c r="D67" i="3" s="1"/>
  <c r="D66" i="3" s="1"/>
  <c r="D68" i="3" s="1"/>
  <c r="D408" i="3"/>
  <c r="D405" i="3" s="1"/>
  <c r="D167" i="3"/>
  <c r="D166" i="3" s="1"/>
  <c r="D35" i="2"/>
  <c r="D47" i="2"/>
  <c r="D30" i="2" s="1"/>
  <c r="E11" i="1" s="1"/>
  <c r="D129" i="3"/>
  <c r="D128" i="3" s="1"/>
  <c r="F17" i="2"/>
  <c r="G17" i="2" s="1"/>
  <c r="F9" i="2"/>
  <c r="G9" i="2" s="1"/>
  <c r="F20" i="2"/>
  <c r="G20" i="2" s="1"/>
  <c r="F13" i="2"/>
  <c r="D265" i="3"/>
  <c r="D268" i="3"/>
  <c r="D146" i="3"/>
  <c r="D145" i="3"/>
  <c r="D144" i="3" s="1"/>
  <c r="D197" i="3"/>
  <c r="G197" i="3" s="1"/>
  <c r="D194" i="3"/>
  <c r="D193" i="3" s="1"/>
  <c r="D181" i="3"/>
  <c r="D139" i="3"/>
  <c r="D137" i="3"/>
  <c r="D376" i="3"/>
  <c r="D374" i="3"/>
  <c r="D152" i="3"/>
  <c r="D156" i="3"/>
  <c r="D104" i="3"/>
  <c r="D105" i="3"/>
  <c r="D108" i="3"/>
  <c r="D9" i="3"/>
  <c r="D86" i="3"/>
  <c r="D85" i="3"/>
  <c r="D84" i="3" s="1"/>
  <c r="D237" i="3"/>
  <c r="D234" i="3"/>
  <c r="D114" i="3"/>
  <c r="D113" i="3" s="1"/>
  <c r="D228" i="3"/>
  <c r="D227" i="3" s="1"/>
  <c r="D252" i="3"/>
  <c r="D251" i="3" s="1"/>
  <c r="D321" i="3"/>
  <c r="D320" i="3" s="1"/>
  <c r="E10" i="1"/>
  <c r="D289" i="3" l="1"/>
  <c r="D288" i="3" s="1"/>
  <c r="D290" i="3" s="1"/>
  <c r="G290" i="3" s="1"/>
  <c r="D258" i="3"/>
  <c r="D257" i="3" s="1"/>
  <c r="D219" i="3"/>
  <c r="G48" i="2"/>
  <c r="I48" i="2"/>
  <c r="D354" i="3"/>
  <c r="D353" i="3" s="1"/>
  <c r="D352" i="3" s="1"/>
  <c r="D351" i="3" s="1"/>
  <c r="D17" i="5" s="1"/>
  <c r="D301" i="3"/>
  <c r="D300" i="3" s="1"/>
  <c r="D15" i="5" s="1"/>
  <c r="D404" i="3"/>
  <c r="D403" i="3" s="1"/>
  <c r="D402" i="3" s="1"/>
  <c r="D18" i="5" s="1"/>
  <c r="D406" i="3"/>
  <c r="D204" i="3"/>
  <c r="F8" i="2"/>
  <c r="G8" i="2" s="1"/>
  <c r="G13" i="2"/>
  <c r="D29" i="3"/>
  <c r="D28" i="3" s="1"/>
  <c r="D30" i="3"/>
  <c r="D27" i="3"/>
  <c r="D26" i="3" s="1"/>
  <c r="D11" i="5" s="1"/>
  <c r="D103" i="3"/>
  <c r="D164" i="3"/>
  <c r="D163" i="3" s="1"/>
  <c r="D151" i="3" s="1"/>
  <c r="D250" i="3"/>
  <c r="D138" i="3"/>
  <c r="E13" i="1"/>
  <c r="E14" i="1" s="1"/>
  <c r="E23" i="1" s="1"/>
  <c r="D9" i="5"/>
  <c r="D8" i="5" s="1"/>
  <c r="D8" i="3"/>
  <c r="D226" i="3"/>
  <c r="D214" i="3" s="1"/>
  <c r="D13" i="5" s="1"/>
  <c r="D22" i="4"/>
  <c r="D21" i="4"/>
  <c r="D14" i="4"/>
  <c r="D15" i="4"/>
  <c r="D16" i="4"/>
  <c r="D17" i="4"/>
  <c r="D18" i="4"/>
  <c r="D11" i="4"/>
  <c r="D10" i="4"/>
  <c r="D280" i="3" l="1"/>
  <c r="D249" i="3"/>
  <c r="D14" i="5" s="1"/>
  <c r="D102" i="3"/>
  <c r="D12" i="5" s="1"/>
  <c r="D13" i="4"/>
  <c r="D20" i="4"/>
  <c r="D9" i="4"/>
  <c r="D8" i="4" s="1"/>
  <c r="G19" i="1"/>
  <c r="F19" i="1"/>
  <c r="D12" i="4" l="1"/>
  <c r="D7" i="4" s="1"/>
  <c r="D25" i="3"/>
  <c r="D7" i="3" s="1"/>
  <c r="D10" i="5"/>
  <c r="D7" i="5" s="1"/>
  <c r="E32" i="2"/>
  <c r="E33" i="2"/>
  <c r="E34" i="2"/>
  <c r="E36" i="2"/>
  <c r="E40" i="2"/>
  <c r="E42" i="2"/>
  <c r="E46" i="2"/>
  <c r="E45" i="2" s="1"/>
  <c r="E49" i="2"/>
  <c r="E50" i="2"/>
  <c r="E17" i="2"/>
  <c r="E20" i="2"/>
  <c r="E37" i="2"/>
  <c r="E38" i="2"/>
  <c r="E39" i="2"/>
  <c r="E57" i="2"/>
  <c r="E58" i="2"/>
  <c r="E59" i="2"/>
  <c r="E60" i="2"/>
  <c r="E62" i="2"/>
  <c r="E61" i="2" s="1"/>
  <c r="E56" i="2" l="1"/>
  <c r="E47" i="2"/>
  <c r="F19" i="5" l="1"/>
  <c r="E19" i="5"/>
  <c r="F59" i="2"/>
  <c r="I59" i="2" s="1"/>
  <c r="F366" i="3"/>
  <c r="F365" i="3" s="1"/>
  <c r="F23" i="3"/>
  <c r="G23" i="3" s="1"/>
  <c r="F50" i="2"/>
  <c r="F58" i="3"/>
  <c r="G58" i="3" s="1"/>
  <c r="F81" i="3"/>
  <c r="F97" i="3"/>
  <c r="G97" i="3" s="1"/>
  <c r="F135" i="3"/>
  <c r="G135" i="3" s="1"/>
  <c r="F141" i="3"/>
  <c r="F171" i="3"/>
  <c r="G171" i="3" s="1"/>
  <c r="F187" i="3"/>
  <c r="G187" i="3" s="1"/>
  <c r="F199" i="3"/>
  <c r="F207" i="3"/>
  <c r="F212" i="3"/>
  <c r="F261" i="3"/>
  <c r="G261" i="3" s="1"/>
  <c r="F263" i="3"/>
  <c r="G263" i="3" s="1"/>
  <c r="F277" i="3"/>
  <c r="G277" i="3" s="1"/>
  <c r="F286" i="3"/>
  <c r="F298" i="3"/>
  <c r="F312" i="3"/>
  <c r="F49" i="2"/>
  <c r="F332" i="3"/>
  <c r="F342" i="3"/>
  <c r="G342" i="3" s="1"/>
  <c r="F349" i="3"/>
  <c r="F357" i="3"/>
  <c r="G357" i="3" s="1"/>
  <c r="F359" i="3"/>
  <c r="G359" i="3" s="1"/>
  <c r="F372" i="3"/>
  <c r="F371" i="3" s="1"/>
  <c r="F379" i="3"/>
  <c r="F385" i="3"/>
  <c r="G385" i="3" s="1"/>
  <c r="F391" i="3"/>
  <c r="F394" i="3"/>
  <c r="G394" i="3" s="1"/>
  <c r="F400" i="3"/>
  <c r="F409" i="3"/>
  <c r="G409" i="3" s="1"/>
  <c r="F417" i="3"/>
  <c r="F423" i="3"/>
  <c r="F429" i="3"/>
  <c r="F456" i="3"/>
  <c r="F455" i="3" s="1"/>
  <c r="E99" i="3"/>
  <c r="E391" i="3"/>
  <c r="E390" i="3" s="1"/>
  <c r="E36" i="3"/>
  <c r="E159" i="3"/>
  <c r="E88" i="3"/>
  <c r="E277" i="3"/>
  <c r="E221" i="3"/>
  <c r="E190" i="3"/>
  <c r="E178" i="3"/>
  <c r="E168" i="3"/>
  <c r="E76" i="3"/>
  <c r="E72" i="3"/>
  <c r="E53" i="3"/>
  <c r="E32" i="3"/>
  <c r="E442" i="3"/>
  <c r="E446" i="3"/>
  <c r="E359" i="3"/>
  <c r="G367" i="3"/>
  <c r="I49" i="2" l="1"/>
  <c r="G50" i="2"/>
  <c r="I50" i="2"/>
  <c r="F416" i="3"/>
  <c r="G416" i="3" s="1"/>
  <c r="G417" i="3"/>
  <c r="F311" i="3"/>
  <c r="G311" i="3" s="1"/>
  <c r="G312" i="3"/>
  <c r="F331" i="3"/>
  <c r="G331" i="3" s="1"/>
  <c r="G332" i="3"/>
  <c r="E14" i="4"/>
  <c r="F422" i="3"/>
  <c r="G422" i="3" s="1"/>
  <c r="G423" i="3"/>
  <c r="F285" i="3"/>
  <c r="G286" i="3"/>
  <c r="F399" i="3"/>
  <c r="G399" i="3" s="1"/>
  <c r="G400" i="3"/>
  <c r="F428" i="3"/>
  <c r="G428" i="3" s="1"/>
  <c r="G429" i="3"/>
  <c r="G49" i="2"/>
  <c r="F390" i="3"/>
  <c r="G390" i="3" s="1"/>
  <c r="G391" i="3"/>
  <c r="F140" i="3"/>
  <c r="G140" i="3" s="1"/>
  <c r="G141" i="3"/>
  <c r="F206" i="3"/>
  <c r="F80" i="3"/>
  <c r="G80" i="3" s="1"/>
  <c r="G81" i="3"/>
  <c r="F378" i="3"/>
  <c r="G379" i="3"/>
  <c r="F198" i="3"/>
  <c r="G199" i="3"/>
  <c r="F348" i="3"/>
  <c r="G348" i="3" s="1"/>
  <c r="G349" i="3"/>
  <c r="F231" i="3"/>
  <c r="F53" i="3"/>
  <c r="F41" i="3"/>
  <c r="F41" i="2"/>
  <c r="I41" i="2" s="1"/>
  <c r="F39" i="2"/>
  <c r="F125" i="3"/>
  <c r="F72" i="3"/>
  <c r="G72" i="3" s="1"/>
  <c r="E441" i="3"/>
  <c r="F36" i="2"/>
  <c r="F35" i="2" s="1"/>
  <c r="F34" i="2"/>
  <c r="F324" i="3"/>
  <c r="G324" i="3" s="1"/>
  <c r="F306" i="3"/>
  <c r="F255" i="3"/>
  <c r="F239" i="3"/>
  <c r="F46" i="2"/>
  <c r="F110" i="3"/>
  <c r="F37" i="2"/>
  <c r="F32" i="2"/>
  <c r="F33" i="2"/>
  <c r="F38" i="2"/>
  <c r="F296" i="3"/>
  <c r="F22" i="3"/>
  <c r="F11" i="4"/>
  <c r="G11" i="4" s="1"/>
  <c r="F168" i="3"/>
  <c r="F88" i="3"/>
  <c r="F60" i="2"/>
  <c r="F356" i="3"/>
  <c r="F221" i="3"/>
  <c r="G221" i="3" s="1"/>
  <c r="F15" i="3"/>
  <c r="F340" i="3"/>
  <c r="F442" i="3"/>
  <c r="G442" i="3" s="1"/>
  <c r="F247" i="3"/>
  <c r="F276" i="3"/>
  <c r="F186" i="3"/>
  <c r="G186" i="3" s="1"/>
  <c r="F384" i="3"/>
  <c r="G384" i="3" s="1"/>
  <c r="F260" i="3"/>
  <c r="G260" i="3" s="1"/>
  <c r="F134" i="3"/>
  <c r="G134" i="3" s="1"/>
  <c r="F76" i="3"/>
  <c r="G76" i="3" s="1"/>
  <c r="F64" i="3"/>
  <c r="F47" i="3"/>
  <c r="F32" i="3"/>
  <c r="F57" i="3"/>
  <c r="F178" i="3"/>
  <c r="F148" i="3"/>
  <c r="F132" i="3"/>
  <c r="F117" i="3"/>
  <c r="F99" i="3"/>
  <c r="G99" i="3" s="1"/>
  <c r="F58" i="2"/>
  <c r="F435" i="3"/>
  <c r="F446" i="3"/>
  <c r="G446" i="3" s="1"/>
  <c r="F411" i="3"/>
  <c r="F318" i="3"/>
  <c r="F270" i="3"/>
  <c r="F224" i="3"/>
  <c r="F210" i="3"/>
  <c r="F17" i="4" s="1"/>
  <c r="F190" i="3"/>
  <c r="F388" i="3"/>
  <c r="G388" i="3" s="1"/>
  <c r="F345" i="3"/>
  <c r="F137" i="3"/>
  <c r="G137" i="3" s="1"/>
  <c r="E35" i="2"/>
  <c r="F26" i="2"/>
  <c r="G26" i="2" s="1"/>
  <c r="E87" i="3"/>
  <c r="E58" i="3"/>
  <c r="E9" i="2"/>
  <c r="E456" i="3"/>
  <c r="E435" i="3"/>
  <c r="E429" i="3"/>
  <c r="E423" i="3"/>
  <c r="E417" i="3"/>
  <c r="E411" i="3"/>
  <c r="E409" i="3"/>
  <c r="E400" i="3"/>
  <c r="E394" i="3"/>
  <c r="E385" i="3"/>
  <c r="E379" i="3"/>
  <c r="E372" i="3"/>
  <c r="E366" i="3"/>
  <c r="E357" i="3"/>
  <c r="E349" i="3"/>
  <c r="E342" i="3"/>
  <c r="E332" i="3"/>
  <c r="E318" i="3"/>
  <c r="E312" i="3"/>
  <c r="E306" i="3"/>
  <c r="E298" i="3"/>
  <c r="E296" i="3"/>
  <c r="E286" i="3"/>
  <c r="E276" i="3"/>
  <c r="E270" i="3"/>
  <c r="E263" i="3"/>
  <c r="E261" i="3"/>
  <c r="E255" i="3"/>
  <c r="E247" i="3"/>
  <c r="E239" i="3"/>
  <c r="E231" i="3"/>
  <c r="E224" i="3"/>
  <c r="F51" i="2"/>
  <c r="I51" i="2" s="1"/>
  <c r="E212" i="3"/>
  <c r="E210" i="3"/>
  <c r="E207" i="3"/>
  <c r="E199" i="3"/>
  <c r="E189" i="3"/>
  <c r="E187" i="3"/>
  <c r="E177" i="3"/>
  <c r="E171" i="3"/>
  <c r="E158" i="3"/>
  <c r="E148" i="3"/>
  <c r="E141" i="3"/>
  <c r="E135" i="3"/>
  <c r="E132" i="3"/>
  <c r="E125" i="3"/>
  <c r="E117" i="3"/>
  <c r="E110" i="3"/>
  <c r="E97" i="3"/>
  <c r="E81" i="3"/>
  <c r="E64" i="3"/>
  <c r="E52" i="3"/>
  <c r="E47" i="3"/>
  <c r="E41" i="3"/>
  <c r="E16" i="4" s="1"/>
  <c r="E23" i="3"/>
  <c r="E15" i="3"/>
  <c r="E26" i="2"/>
  <c r="F15" i="4" l="1"/>
  <c r="F387" i="3"/>
  <c r="G387" i="3" s="1"/>
  <c r="F31" i="2"/>
  <c r="F47" i="2"/>
  <c r="F30" i="2" s="1"/>
  <c r="G47" i="3"/>
  <c r="F19" i="4"/>
  <c r="F18" i="4"/>
  <c r="G18" i="4" s="1"/>
  <c r="G43" i="2"/>
  <c r="I43" i="2"/>
  <c r="G58" i="2"/>
  <c r="I58" i="2"/>
  <c r="G36" i="2"/>
  <c r="I36" i="2"/>
  <c r="G33" i="2"/>
  <c r="I33" i="2"/>
  <c r="G60" i="2"/>
  <c r="I60" i="2"/>
  <c r="G32" i="2"/>
  <c r="I32" i="2"/>
  <c r="G46" i="2"/>
  <c r="I46" i="2"/>
  <c r="G34" i="2"/>
  <c r="I34" i="2"/>
  <c r="G37" i="2"/>
  <c r="I37" i="2"/>
  <c r="G38" i="2"/>
  <c r="I38" i="2"/>
  <c r="G39" i="2"/>
  <c r="I39" i="2"/>
  <c r="E15" i="4"/>
  <c r="G32" i="3"/>
  <c r="F14" i="4"/>
  <c r="G14" i="4" s="1"/>
  <c r="F317" i="3"/>
  <c r="G317" i="3" s="1"/>
  <c r="G318" i="3"/>
  <c r="G17" i="4"/>
  <c r="E19" i="4"/>
  <c r="F408" i="3"/>
  <c r="G411" i="3"/>
  <c r="F238" i="3"/>
  <c r="G239" i="3"/>
  <c r="F282" i="3"/>
  <c r="G285" i="3"/>
  <c r="F344" i="3"/>
  <c r="G344" i="3" s="1"/>
  <c r="G345" i="3"/>
  <c r="E17" i="4"/>
  <c r="E18" i="4"/>
  <c r="G36" i="3"/>
  <c r="G15" i="4"/>
  <c r="G41" i="3"/>
  <c r="F16" i="4"/>
  <c r="G16" i="4" s="1"/>
  <c r="F305" i="3"/>
  <c r="G305" i="3" s="1"/>
  <c r="G306" i="3"/>
  <c r="F434" i="3"/>
  <c r="G434" i="3" s="1"/>
  <c r="G435" i="3"/>
  <c r="G57" i="3"/>
  <c r="F21" i="3"/>
  <c r="G22" i="3"/>
  <c r="F339" i="3"/>
  <c r="F337" i="3" s="1"/>
  <c r="G19" i="4"/>
  <c r="G340" i="3"/>
  <c r="F40" i="2"/>
  <c r="G40" i="2" s="1"/>
  <c r="G41" i="2"/>
  <c r="F274" i="3"/>
  <c r="G276" i="3"/>
  <c r="F246" i="3"/>
  <c r="G247" i="3"/>
  <c r="F230" i="3"/>
  <c r="G230" i="3" s="1"/>
  <c r="G231" i="3"/>
  <c r="F131" i="3"/>
  <c r="G131" i="3" s="1"/>
  <c r="G132" i="3"/>
  <c r="F147" i="3"/>
  <c r="G147" i="3" s="1"/>
  <c r="G148" i="3"/>
  <c r="F63" i="3"/>
  <c r="G63" i="3" s="1"/>
  <c r="G64" i="3"/>
  <c r="F354" i="3"/>
  <c r="G356" i="3"/>
  <c r="F124" i="3"/>
  <c r="G125" i="3"/>
  <c r="F116" i="3"/>
  <c r="G117" i="3"/>
  <c r="F109" i="3"/>
  <c r="G109" i="3" s="1"/>
  <c r="G110" i="3"/>
  <c r="F254" i="3"/>
  <c r="G255" i="3"/>
  <c r="F52" i="3"/>
  <c r="F51" i="3" s="1"/>
  <c r="G51" i="3" s="1"/>
  <c r="G53" i="3"/>
  <c r="F14" i="3"/>
  <c r="F10" i="4" s="1"/>
  <c r="G15" i="3"/>
  <c r="F87" i="3"/>
  <c r="G88" i="3"/>
  <c r="F375" i="3"/>
  <c r="G378" i="3"/>
  <c r="F269" i="3"/>
  <c r="G270" i="3"/>
  <c r="F295" i="3"/>
  <c r="F289" i="3" s="1"/>
  <c r="G296" i="3"/>
  <c r="F195" i="3"/>
  <c r="G198" i="3"/>
  <c r="F189" i="3"/>
  <c r="G189" i="3" s="1"/>
  <c r="G190" i="3"/>
  <c r="F167" i="3"/>
  <c r="G167" i="3" s="1"/>
  <c r="G168" i="3"/>
  <c r="F177" i="3"/>
  <c r="G178" i="3"/>
  <c r="F22" i="4"/>
  <c r="G22" i="4" s="1"/>
  <c r="G224" i="3"/>
  <c r="F71" i="3"/>
  <c r="F321" i="3"/>
  <c r="E80" i="3"/>
  <c r="E147" i="3"/>
  <c r="E145" i="3" s="1"/>
  <c r="E230" i="3"/>
  <c r="E228" i="3" s="1"/>
  <c r="E311" i="3"/>
  <c r="F258" i="3"/>
  <c r="E14" i="3"/>
  <c r="E46" i="3"/>
  <c r="E45" i="3" s="1"/>
  <c r="E238" i="3"/>
  <c r="E317" i="3"/>
  <c r="E399" i="3"/>
  <c r="F45" i="2"/>
  <c r="G45" i="2" s="1"/>
  <c r="E22" i="3"/>
  <c r="E11" i="4"/>
  <c r="E134" i="3"/>
  <c r="E198" i="3"/>
  <c r="E246" i="3"/>
  <c r="E269" i="3"/>
  <c r="E324" i="3"/>
  <c r="E322" i="3" s="1"/>
  <c r="F322" i="3" s="1"/>
  <c r="G322" i="3" s="1"/>
  <c r="E348" i="3"/>
  <c r="E378" i="3"/>
  <c r="E428" i="3"/>
  <c r="F209" i="3"/>
  <c r="F441" i="3"/>
  <c r="E124" i="3"/>
  <c r="E186" i="3"/>
  <c r="E285" i="3"/>
  <c r="E365" i="3"/>
  <c r="G366" i="3"/>
  <c r="E387" i="3"/>
  <c r="E416" i="3"/>
  <c r="E455" i="3"/>
  <c r="F31" i="3"/>
  <c r="G31" i="3" s="1"/>
  <c r="E131" i="3"/>
  <c r="E371" i="3"/>
  <c r="E422" i="3"/>
  <c r="E109" i="3"/>
  <c r="E105" i="3" s="1"/>
  <c r="E31" i="3"/>
  <c r="E30" i="3" s="1"/>
  <c r="E63" i="3"/>
  <c r="E61" i="3" s="1"/>
  <c r="E116" i="3"/>
  <c r="E140" i="3"/>
  <c r="E206" i="3"/>
  <c r="E254" i="3"/>
  <c r="E253" i="3" s="1"/>
  <c r="F253" i="3" s="1"/>
  <c r="G253" i="3" s="1"/>
  <c r="E305" i="3"/>
  <c r="E331" i="3"/>
  <c r="E384" i="3"/>
  <c r="E434" i="3"/>
  <c r="E57" i="3"/>
  <c r="E22" i="4"/>
  <c r="E21" i="4"/>
  <c r="F96" i="3"/>
  <c r="F46" i="3"/>
  <c r="G46" i="3" s="1"/>
  <c r="F220" i="3"/>
  <c r="G220" i="3" s="1"/>
  <c r="F25" i="2"/>
  <c r="G25" i="2" s="1"/>
  <c r="E25" i="2"/>
  <c r="E85" i="3"/>
  <c r="E274" i="3"/>
  <c r="E174" i="3"/>
  <c r="E153" i="3"/>
  <c r="E152" i="3" s="1"/>
  <c r="E438" i="3"/>
  <c r="E8" i="2"/>
  <c r="E260" i="3"/>
  <c r="E339" i="3"/>
  <c r="E31" i="2"/>
  <c r="E53" i="2"/>
  <c r="E295" i="3"/>
  <c r="E289" i="3" s="1"/>
  <c r="E288" i="3" s="1"/>
  <c r="E71" i="3"/>
  <c r="E167" i="3"/>
  <c r="E209" i="3"/>
  <c r="E96" i="3"/>
  <c r="E356" i="3"/>
  <c r="E408" i="3"/>
  <c r="E220" i="3"/>
  <c r="E50" i="3"/>
  <c r="E51" i="3"/>
  <c r="E86" i="3"/>
  <c r="F86" i="3" s="1"/>
  <c r="G86" i="3" s="1"/>
  <c r="F62" i="2"/>
  <c r="F13" i="4" l="1"/>
  <c r="F432" i="3"/>
  <c r="F50" i="3"/>
  <c r="F49" i="3" s="1"/>
  <c r="G62" i="2"/>
  <c r="I62" i="2"/>
  <c r="F61" i="3"/>
  <c r="G61" i="3" s="1"/>
  <c r="F182" i="3"/>
  <c r="F181" i="3" s="1"/>
  <c r="G181" i="3" s="1"/>
  <c r="F235" i="3"/>
  <c r="G238" i="3"/>
  <c r="F405" i="3"/>
  <c r="G408" i="3"/>
  <c r="F129" i="3"/>
  <c r="F145" i="3"/>
  <c r="F20" i="3"/>
  <c r="G21" i="3"/>
  <c r="F281" i="3"/>
  <c r="G282" i="3"/>
  <c r="F320" i="3"/>
  <c r="G320" i="3" s="1"/>
  <c r="G321" i="3"/>
  <c r="F273" i="3"/>
  <c r="G273" i="3" s="1"/>
  <c r="G274" i="3"/>
  <c r="F353" i="3"/>
  <c r="G353" i="3" s="1"/>
  <c r="G354" i="3"/>
  <c r="F60" i="3"/>
  <c r="G60" i="3" s="1"/>
  <c r="F336" i="3"/>
  <c r="G337" i="3"/>
  <c r="F431" i="3"/>
  <c r="G431" i="3" s="1"/>
  <c r="G432" i="3"/>
  <c r="F257" i="3"/>
  <c r="G257" i="3" s="1"/>
  <c r="G258" i="3"/>
  <c r="F194" i="3"/>
  <c r="G195" i="3"/>
  <c r="F228" i="3"/>
  <c r="E104" i="3"/>
  <c r="F9" i="4"/>
  <c r="G9" i="4" s="1"/>
  <c r="G10" i="4"/>
  <c r="F374" i="3"/>
  <c r="G374" i="3" s="1"/>
  <c r="G375" i="3"/>
  <c r="G49" i="3"/>
  <c r="G50" i="3"/>
  <c r="F164" i="3"/>
  <c r="G339" i="3"/>
  <c r="G47" i="2"/>
  <c r="F242" i="3"/>
  <c r="G246" i="3"/>
  <c r="F105" i="3"/>
  <c r="G105" i="3" s="1"/>
  <c r="F104" i="3"/>
  <c r="G104" i="3" s="1"/>
  <c r="F121" i="3"/>
  <c r="G124" i="3"/>
  <c r="F114" i="3"/>
  <c r="G116" i="3"/>
  <c r="F252" i="3"/>
  <c r="G254" i="3"/>
  <c r="G52" i="3"/>
  <c r="F13" i="3"/>
  <c r="G14" i="3"/>
  <c r="F85" i="3"/>
  <c r="G87" i="3"/>
  <c r="F266" i="3"/>
  <c r="G269" i="3"/>
  <c r="G295" i="3"/>
  <c r="F174" i="3"/>
  <c r="G177" i="3"/>
  <c r="F93" i="3"/>
  <c r="G96" i="3"/>
  <c r="F438" i="3"/>
  <c r="G441" i="3"/>
  <c r="F67" i="3"/>
  <c r="G71" i="3"/>
  <c r="F29" i="3"/>
  <c r="F30" i="3"/>
  <c r="G30" i="3" s="1"/>
  <c r="E44" i="3"/>
  <c r="E43" i="3" s="1"/>
  <c r="F45" i="3"/>
  <c r="G45" i="3" s="1"/>
  <c r="E49" i="3"/>
  <c r="E115" i="3"/>
  <c r="E114" i="3"/>
  <c r="E113" i="3" s="1"/>
  <c r="E146" i="3"/>
  <c r="F146" i="3" s="1"/>
  <c r="G146" i="3" s="1"/>
  <c r="E29" i="3"/>
  <c r="E28" i="3" s="1"/>
  <c r="E129" i="3"/>
  <c r="E128" i="3" s="1"/>
  <c r="E182" i="3"/>
  <c r="E185" i="3" s="1"/>
  <c r="F185" i="3" s="1"/>
  <c r="G185" i="3" s="1"/>
  <c r="E227" i="3"/>
  <c r="E204" i="3"/>
  <c r="F204" i="3" s="1"/>
  <c r="E20" i="4"/>
  <c r="E330" i="3"/>
  <c r="F330" i="3" s="1"/>
  <c r="E454" i="3"/>
  <c r="F454" i="3" s="1"/>
  <c r="F453" i="3" s="1"/>
  <c r="F452" i="3" s="1"/>
  <c r="F451" i="3" s="1"/>
  <c r="F450" i="3" s="1"/>
  <c r="E282" i="3"/>
  <c r="E121" i="3"/>
  <c r="F203" i="3"/>
  <c r="F202" i="3" s="1"/>
  <c r="F201" i="3" s="1"/>
  <c r="E375" i="3"/>
  <c r="E266" i="3"/>
  <c r="E195" i="3"/>
  <c r="E398" i="3"/>
  <c r="F398" i="3" s="1"/>
  <c r="E310" i="3"/>
  <c r="F310" i="3" s="1"/>
  <c r="E432" i="3"/>
  <c r="E60" i="3"/>
  <c r="E252" i="3"/>
  <c r="E258" i="3"/>
  <c r="E13" i="4"/>
  <c r="E139" i="3"/>
  <c r="F139" i="3" s="1"/>
  <c r="E370" i="3"/>
  <c r="F370" i="3" s="1"/>
  <c r="F369" i="3" s="1"/>
  <c r="F368" i="3" s="1"/>
  <c r="E427" i="3"/>
  <c r="F427" i="3" s="1"/>
  <c r="E321" i="3"/>
  <c r="E320" i="3" s="1"/>
  <c r="E235" i="3"/>
  <c r="E13" i="3"/>
  <c r="E10" i="4"/>
  <c r="E433" i="3"/>
  <c r="E137" i="3"/>
  <c r="E203" i="3"/>
  <c r="E383" i="3"/>
  <c r="F383" i="3" s="1"/>
  <c r="E304" i="3"/>
  <c r="F304" i="3" s="1"/>
  <c r="E421" i="3"/>
  <c r="F421" i="3" s="1"/>
  <c r="E415" i="3"/>
  <c r="F415" i="3" s="1"/>
  <c r="E242" i="3"/>
  <c r="E316" i="3"/>
  <c r="F316" i="3" s="1"/>
  <c r="E229" i="3"/>
  <c r="F229" i="3" s="1"/>
  <c r="G229" i="3" s="1"/>
  <c r="F217" i="3"/>
  <c r="E364" i="3"/>
  <c r="F364" i="3" s="1"/>
  <c r="G365" i="3"/>
  <c r="E405" i="3"/>
  <c r="E337" i="3"/>
  <c r="E62" i="3"/>
  <c r="F62" i="3" s="1"/>
  <c r="G62" i="3" s="1"/>
  <c r="E144" i="3"/>
  <c r="E108" i="3"/>
  <c r="F108" i="3" s="1"/>
  <c r="G108" i="3" s="1"/>
  <c r="G13" i="4"/>
  <c r="E345" i="3"/>
  <c r="E21" i="3"/>
  <c r="F9" i="1"/>
  <c r="G9" i="1"/>
  <c r="G8" i="1"/>
  <c r="F8" i="1"/>
  <c r="E93" i="3"/>
  <c r="E84" i="3"/>
  <c r="E273" i="3"/>
  <c r="E217" i="3"/>
  <c r="E173" i="3"/>
  <c r="E164" i="3"/>
  <c r="E156" i="3"/>
  <c r="F61" i="2"/>
  <c r="G61" i="2" s="1"/>
  <c r="G42" i="2"/>
  <c r="E67" i="3"/>
  <c r="E437" i="3"/>
  <c r="E355" i="3"/>
  <c r="F355" i="3" s="1"/>
  <c r="G355" i="3" s="1"/>
  <c r="F12" i="1"/>
  <c r="E259" i="3"/>
  <c r="F259" i="3" s="1"/>
  <c r="G259" i="3" s="1"/>
  <c r="E30" i="2"/>
  <c r="E219" i="3"/>
  <c r="F219" i="3" s="1"/>
  <c r="G219" i="3" s="1"/>
  <c r="G35" i="2"/>
  <c r="G31" i="2"/>
  <c r="E354" i="3"/>
  <c r="E166" i="3"/>
  <c r="F166" i="3" s="1"/>
  <c r="G166" i="3" s="1"/>
  <c r="G281" i="3" l="1"/>
  <c r="G182" i="3"/>
  <c r="F44" i="3"/>
  <c r="F397" i="3"/>
  <c r="G398" i="3"/>
  <c r="F227" i="3"/>
  <c r="G228" i="3"/>
  <c r="F193" i="3"/>
  <c r="G193" i="3" s="1"/>
  <c r="G194" i="3"/>
  <c r="F8" i="4"/>
  <c r="G8" i="4" s="1"/>
  <c r="F19" i="3"/>
  <c r="G20" i="3"/>
  <c r="F144" i="3"/>
  <c r="G144" i="3" s="1"/>
  <c r="G145" i="3"/>
  <c r="F120" i="3"/>
  <c r="G120" i="3" s="1"/>
  <c r="G121" i="3"/>
  <c r="F138" i="3"/>
  <c r="G138" i="3" s="1"/>
  <c r="G139" i="3"/>
  <c r="F414" i="3"/>
  <c r="G415" i="3"/>
  <c r="F128" i="3"/>
  <c r="G128" i="3" s="1"/>
  <c r="G129" i="3"/>
  <c r="F437" i="3"/>
  <c r="G437" i="3" s="1"/>
  <c r="G438" i="3"/>
  <c r="F288" i="3"/>
  <c r="F280" i="3" s="1"/>
  <c r="G289" i="3"/>
  <c r="F426" i="3"/>
  <c r="G427" i="3"/>
  <c r="F265" i="3"/>
  <c r="G265" i="3" s="1"/>
  <c r="G266" i="3"/>
  <c r="F329" i="3"/>
  <c r="G330" i="3"/>
  <c r="F84" i="3"/>
  <c r="G84" i="3" s="1"/>
  <c r="G85" i="3"/>
  <c r="F315" i="3"/>
  <c r="G316" i="3"/>
  <c r="F66" i="3"/>
  <c r="G66" i="3" s="1"/>
  <c r="G67" i="3"/>
  <c r="F420" i="3"/>
  <c r="G421" i="3"/>
  <c r="F303" i="3"/>
  <c r="G304" i="3"/>
  <c r="F251" i="3"/>
  <c r="G252" i="3"/>
  <c r="F335" i="3"/>
  <c r="G336" i="3"/>
  <c r="F404" i="3"/>
  <c r="G404" i="3" s="1"/>
  <c r="F406" i="3"/>
  <c r="G406" i="3" s="1"/>
  <c r="G405" i="3"/>
  <c r="F43" i="3"/>
  <c r="G43" i="3" s="1"/>
  <c r="G44" i="3"/>
  <c r="F28" i="3"/>
  <c r="G29" i="3"/>
  <c r="F382" i="3"/>
  <c r="G383" i="3"/>
  <c r="F363" i="3"/>
  <c r="G364" i="3"/>
  <c r="F241" i="3"/>
  <c r="G241" i="3" s="1"/>
  <c r="G242" i="3"/>
  <c r="F12" i="3"/>
  <c r="G13" i="3"/>
  <c r="F309" i="3"/>
  <c r="G310" i="3"/>
  <c r="F113" i="3"/>
  <c r="G114" i="3"/>
  <c r="G235" i="3"/>
  <c r="F234" i="3"/>
  <c r="G234" i="3" s="1"/>
  <c r="G156" i="3"/>
  <c r="F163" i="3"/>
  <c r="G163" i="3" s="1"/>
  <c r="G164" i="3"/>
  <c r="F92" i="3"/>
  <c r="G92" i="3" s="1"/>
  <c r="G93" i="3"/>
  <c r="F216" i="3"/>
  <c r="G217" i="3"/>
  <c r="F173" i="3"/>
  <c r="G173" i="3" s="1"/>
  <c r="G174" i="3"/>
  <c r="F433" i="3"/>
  <c r="G433" i="3" s="1"/>
  <c r="F115" i="3"/>
  <c r="G115" i="3" s="1"/>
  <c r="E181" i="3"/>
  <c r="G10" i="1"/>
  <c r="E12" i="4"/>
  <c r="E20" i="3"/>
  <c r="E315" i="3"/>
  <c r="E237" i="3"/>
  <c r="F237" i="3" s="1"/>
  <c r="G237" i="3" s="1"/>
  <c r="E234" i="3"/>
  <c r="E426" i="3"/>
  <c r="E251" i="3"/>
  <c r="E420" i="3"/>
  <c r="E9" i="4"/>
  <c r="E257" i="3"/>
  <c r="E397" i="3"/>
  <c r="E194" i="3"/>
  <c r="E197" i="3"/>
  <c r="E453" i="3"/>
  <c r="E12" i="3"/>
  <c r="E138" i="3"/>
  <c r="E431" i="3"/>
  <c r="E374" i="3"/>
  <c r="E376" i="3"/>
  <c r="E281" i="3"/>
  <c r="E344" i="3"/>
  <c r="E241" i="3"/>
  <c r="E382" i="3"/>
  <c r="E202" i="3"/>
  <c r="E369" i="3"/>
  <c r="E309" i="3"/>
  <c r="E414" i="3"/>
  <c r="E303" i="3"/>
  <c r="E336" i="3"/>
  <c r="E404" i="3"/>
  <c r="E363" i="3"/>
  <c r="E268" i="3"/>
  <c r="F268" i="3" s="1"/>
  <c r="G268" i="3" s="1"/>
  <c r="E265" i="3"/>
  <c r="E120" i="3"/>
  <c r="E329" i="3"/>
  <c r="F10" i="1"/>
  <c r="E92" i="3"/>
  <c r="E216" i="3"/>
  <c r="E163" i="3"/>
  <c r="E66" i="3"/>
  <c r="E353" i="3"/>
  <c r="F11" i="1"/>
  <c r="G28" i="3" l="1"/>
  <c r="F27" i="3"/>
  <c r="F26" i="3"/>
  <c r="F314" i="3"/>
  <c r="G314" i="3" s="1"/>
  <c r="G315" i="3"/>
  <c r="F18" i="3"/>
  <c r="G18" i="3" s="1"/>
  <c r="G19" i="3"/>
  <c r="F413" i="3"/>
  <c r="G413" i="3" s="1"/>
  <c r="G414" i="3"/>
  <c r="F11" i="3"/>
  <c r="G12" i="3"/>
  <c r="G251" i="3"/>
  <c r="F250" i="3"/>
  <c r="F302" i="3"/>
  <c r="G303" i="3"/>
  <c r="G280" i="3"/>
  <c r="G288" i="3"/>
  <c r="F425" i="3"/>
  <c r="G425" i="3" s="1"/>
  <c r="G426" i="3"/>
  <c r="F362" i="3"/>
  <c r="G363" i="3"/>
  <c r="F419" i="3"/>
  <c r="G419" i="3" s="1"/>
  <c r="G420" i="3"/>
  <c r="F328" i="3"/>
  <c r="G328" i="3" s="1"/>
  <c r="G329" i="3"/>
  <c r="F334" i="3"/>
  <c r="F16" i="5" s="1"/>
  <c r="G16" i="5" s="1"/>
  <c r="G335" i="3"/>
  <c r="F381" i="3"/>
  <c r="G381" i="3" s="1"/>
  <c r="G382" i="3"/>
  <c r="G227" i="3"/>
  <c r="F226" i="3"/>
  <c r="G226" i="3" s="1"/>
  <c r="F103" i="3"/>
  <c r="G103" i="3" s="1"/>
  <c r="G113" i="3"/>
  <c r="F308" i="3"/>
  <c r="G308" i="3" s="1"/>
  <c r="G309" i="3"/>
  <c r="F396" i="3"/>
  <c r="G396" i="3" s="1"/>
  <c r="G397" i="3"/>
  <c r="F215" i="3"/>
  <c r="G216" i="3"/>
  <c r="G11" i="1"/>
  <c r="H11" i="1" s="1"/>
  <c r="G30" i="2"/>
  <c r="F376" i="3"/>
  <c r="G376" i="3" s="1"/>
  <c r="E302" i="3"/>
  <c r="E8" i="4"/>
  <c r="E368" i="3"/>
  <c r="E280" i="3"/>
  <c r="E11" i="3"/>
  <c r="E290" i="3"/>
  <c r="E19" i="3"/>
  <c r="E103" i="3"/>
  <c r="E362" i="3"/>
  <c r="E335" i="3"/>
  <c r="E413" i="3"/>
  <c r="E308" i="3"/>
  <c r="E381" i="3"/>
  <c r="E193" i="3"/>
  <c r="E396" i="3"/>
  <c r="E250" i="3"/>
  <c r="E425" i="3"/>
  <c r="E328" i="3"/>
  <c r="E346" i="3"/>
  <c r="F346" i="3" s="1"/>
  <c r="G346" i="3" s="1"/>
  <c r="E452" i="3"/>
  <c r="E201" i="3"/>
  <c r="E226" i="3"/>
  <c r="E419" i="3"/>
  <c r="E314" i="3"/>
  <c r="E94" i="3"/>
  <c r="F94" i="3" s="1"/>
  <c r="G94" i="3" s="1"/>
  <c r="E215" i="3"/>
  <c r="E151" i="3"/>
  <c r="E68" i="3"/>
  <c r="F68" i="3" s="1"/>
  <c r="G68" i="3" s="1"/>
  <c r="E27" i="3"/>
  <c r="F13" i="1"/>
  <c r="F11" i="5" l="1"/>
  <c r="G27" i="3"/>
  <c r="G302" i="3"/>
  <c r="F301" i="3"/>
  <c r="F249" i="3"/>
  <c r="G250" i="3"/>
  <c r="F10" i="3"/>
  <c r="G11" i="3"/>
  <c r="F403" i="3"/>
  <c r="G362" i="3"/>
  <c r="F352" i="3"/>
  <c r="G11" i="5"/>
  <c r="G26" i="3"/>
  <c r="F214" i="3"/>
  <c r="G215" i="3"/>
  <c r="E451" i="3"/>
  <c r="E18" i="3"/>
  <c r="E301" i="3"/>
  <c r="E249" i="3"/>
  <c r="E14" i="5" s="1"/>
  <c r="E334" i="3"/>
  <c r="E16" i="5" s="1"/>
  <c r="E10" i="3"/>
  <c r="E403" i="3"/>
  <c r="E352" i="3"/>
  <c r="E214" i="3"/>
  <c r="E102" i="3"/>
  <c r="E12" i="5" s="1"/>
  <c r="E26" i="3"/>
  <c r="E11" i="5" s="1"/>
  <c r="F14" i="1"/>
  <c r="F23" i="1" s="1"/>
  <c r="G352" i="3" l="1"/>
  <c r="F351" i="3"/>
  <c r="F9" i="3"/>
  <c r="G10" i="3"/>
  <c r="F402" i="3"/>
  <c r="F18" i="5" s="1"/>
  <c r="G18" i="5" s="1"/>
  <c r="G403" i="3"/>
  <c r="F14" i="5"/>
  <c r="G14" i="5" s="1"/>
  <c r="G249" i="3"/>
  <c r="G301" i="3"/>
  <c r="F300" i="3"/>
  <c r="G214" i="3"/>
  <c r="F13" i="5"/>
  <c r="E13" i="5"/>
  <c r="E351" i="3"/>
  <c r="E17" i="5" s="1"/>
  <c r="E9" i="3"/>
  <c r="E9" i="5" s="1"/>
  <c r="E300" i="3"/>
  <c r="E15" i="5" s="1"/>
  <c r="E450" i="3"/>
  <c r="E402" i="3"/>
  <c r="E18" i="5" s="1"/>
  <c r="G334" i="3"/>
  <c r="F15" i="5" l="1"/>
  <c r="G15" i="5" s="1"/>
  <c r="G300" i="3"/>
  <c r="F9" i="5"/>
  <c r="G9" i="3"/>
  <c r="F8" i="3"/>
  <c r="G8" i="3" s="1"/>
  <c r="F17" i="5"/>
  <c r="G17" i="5" s="1"/>
  <c r="G351" i="3"/>
  <c r="G13" i="5"/>
  <c r="G402" i="3"/>
  <c r="E25" i="3"/>
  <c r="E10" i="5"/>
  <c r="E8" i="5"/>
  <c r="E8" i="3"/>
  <c r="F8" i="5" l="1"/>
  <c r="G8" i="5" s="1"/>
  <c r="G9" i="5"/>
  <c r="G486" i="3" l="1"/>
  <c r="G479" i="3"/>
  <c r="F159" i="3" l="1"/>
  <c r="F21" i="4" s="1"/>
  <c r="F57" i="2"/>
  <c r="I57" i="2" s="1"/>
  <c r="I63" i="2" s="1"/>
  <c r="G160" i="3"/>
  <c r="F158" i="3" l="1"/>
  <c r="F153" i="3" s="1"/>
  <c r="F20" i="4"/>
  <c r="F12" i="4" s="1"/>
  <c r="G21" i="4"/>
  <c r="G153" i="3"/>
  <c r="F152" i="3"/>
  <c r="G159" i="3"/>
  <c r="F56" i="2"/>
  <c r="G158" i="3"/>
  <c r="G57" i="2"/>
  <c r="G56" i="2" l="1"/>
  <c r="F53" i="2"/>
  <c r="G152" i="3"/>
  <c r="F151" i="3"/>
  <c r="G20" i="4"/>
  <c r="G151" i="3" l="1"/>
  <c r="F102" i="3"/>
  <c r="F25" i="3" s="1"/>
  <c r="G12" i="4"/>
  <c r="F7" i="4"/>
  <c r="G53" i="2"/>
  <c r="G12" i="1"/>
  <c r="G13" i="1" l="1"/>
  <c r="G23" i="1" s="1"/>
  <c r="H12" i="1"/>
  <c r="F12" i="5"/>
  <c r="F10" i="5" s="1"/>
  <c r="G102" i="3"/>
  <c r="G7" i="4"/>
  <c r="E7" i="4"/>
  <c r="G12" i="5" l="1"/>
  <c r="F7" i="5"/>
  <c r="G25" i="3"/>
  <c r="F7" i="3"/>
  <c r="G14" i="1"/>
  <c r="H14" i="1" s="1"/>
  <c r="H13" i="1"/>
  <c r="G10" i="5" l="1"/>
  <c r="G7" i="3"/>
  <c r="E7" i="3"/>
  <c r="G7" i="5" l="1"/>
  <c r="E7" i="5"/>
</calcChain>
</file>

<file path=xl/sharedStrings.xml><?xml version="1.0" encoding="utf-8"?>
<sst xmlns="http://schemas.openxmlformats.org/spreadsheetml/2006/main" count="628" uniqueCount="295">
  <si>
    <r>
      <t xml:space="preserve">                                                                                                                                             </t>
    </r>
    <r>
      <rPr>
        <b/>
        <sz val="8.5"/>
        <color theme="1"/>
        <rFont val="Times New Roman"/>
        <family val="1"/>
        <charset val="238"/>
      </rPr>
      <t>Članak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 xml:space="preserve">1.                                                                                                                     </t>
    </r>
    <r>
      <rPr>
        <b/>
        <sz val="8.5"/>
        <color theme="1"/>
        <rFont val="Times New Roman"/>
        <family val="1"/>
        <charset val="238"/>
      </rPr>
      <t xml:space="preserve">                        Članak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1.</t>
    </r>
  </si>
  <si>
    <r>
      <t>A.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RASHODA</t>
    </r>
  </si>
  <si>
    <t>PRIHODI POSLOVANJA</t>
  </si>
  <si>
    <t>PRIHODI OD PRODAJE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</si>
  <si>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</si>
  <si>
    <t>RASHODI POSLOVANJA</t>
  </si>
  <si>
    <t>RASHODI ZA NABAVU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</si>
  <si>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</si>
  <si>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B.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FINANCIRANJA</t>
    </r>
  </si>
  <si>
    <t>PRIMICI OD FINANCIJSKE IMOVINE I ZADUŽIVANJA</t>
  </si>
  <si>
    <t>IZDACI ZA FINANCIJSKU IMOVINU I OTPLATE ZAJMOVA</t>
  </si>
  <si>
    <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</t>
    </r>
  </si>
  <si>
    <r>
      <t>C.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</si>
  <si>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r>
      <t>VLASTITI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IZVORI</t>
    </r>
  </si>
  <si>
    <r>
      <t>VIŠAK/MANJAK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+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FINANCIRANJE+RASPOLOŽIVA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</si>
  <si>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r>
      <t xml:space="preserve">                                                                                                                 </t>
    </r>
    <r>
      <rPr>
        <b/>
        <sz val="9"/>
        <color theme="1"/>
        <rFont val="Times New Roman"/>
        <family val="1"/>
        <charset val="238"/>
      </rPr>
      <t>Članak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2.</t>
    </r>
  </si>
  <si>
    <t>6. PRIHODI POSLOVANJA</t>
  </si>
  <si>
    <t>Porezi na robu i uslugePorezi na robu i usluge</t>
  </si>
  <si>
    <t>Pomoći EU sredstva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</si>
  <si>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</si>
  <si>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Prihodi od financijske imovine</t>
  </si>
  <si>
    <t>Prihodi od nefinancijske imovine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</si>
  <si>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administrativnih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pristojbi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posebnim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propisima</t>
    </r>
  </si>
  <si>
    <t>Administrativne (upravne) pristojbe</t>
  </si>
  <si>
    <t>Prihodi po posebnim propisima</t>
  </si>
  <si>
    <t>Komunalni doprinosi i naknade</t>
  </si>
  <si>
    <r>
      <t>7.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</si>
  <si>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</si>
  <si>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</si>
  <si>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Doprinosi na plaće</t>
  </si>
  <si>
    <r>
      <t>Ostali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</si>
  <si>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Tekuće donacije</t>
  </si>
  <si>
    <t>Kapitalne donacije</t>
  </si>
  <si>
    <t>Izvanredni rashodi</t>
  </si>
  <si>
    <t>Kapitalne pomoći</t>
  </si>
  <si>
    <r>
      <t>4.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</si>
  <si>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</si>
  <si>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dugotrajne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</si>
  <si>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Građevinski objekti</t>
  </si>
  <si>
    <t>Postrojenja i oprema</t>
  </si>
  <si>
    <t>Nematerijalna proizvedena imovina</t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</si>
  <si>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dodatna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ulaganja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nefinancijskoj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imovini</t>
    </r>
  </si>
  <si>
    <t>Dodatna ulaganja na građevinskim objektima</t>
  </si>
  <si>
    <t>OPĆINA VRBJE    OIB: 81954799280</t>
  </si>
  <si>
    <r>
      <t>II</t>
    </r>
    <r>
      <rPr>
        <sz val="11"/>
        <color theme="1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>POSEBNI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DIO</t>
    </r>
  </si>
  <si>
    <r>
      <t>BROJ</t>
    </r>
    <r>
      <rPr>
        <sz val="4.5"/>
        <color theme="1"/>
        <rFont val="Times New Roman"/>
        <family val="1"/>
        <charset val="238"/>
      </rPr>
      <t xml:space="preserve"> </t>
    </r>
    <r>
      <rPr>
        <b/>
        <sz val="4.5"/>
        <color theme="1"/>
        <rFont val="Times New Roman"/>
        <family val="1"/>
        <charset val="238"/>
      </rPr>
      <t>RAČUNA</t>
    </r>
  </si>
  <si>
    <r>
      <t>VRSTA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RASHODA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IZDATKA</t>
    </r>
  </si>
  <si>
    <t>4.</t>
  </si>
  <si>
    <r>
      <t>UKUPNO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IZDACI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</si>
  <si>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VIJEĆE</t>
    </r>
  </si>
  <si>
    <t>Glava 01  OPĆINSKO VIJEĆE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</si>
  <si>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P1001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Donošenje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mjera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djelokr.</t>
    </r>
    <r>
      <rPr>
        <sz val="9.5"/>
        <color theme="1"/>
        <rFont val="Times New Roman"/>
        <family val="1"/>
        <charset val="238"/>
      </rPr>
      <t>P</t>
    </r>
    <r>
      <rPr>
        <b/>
        <i/>
        <sz val="9.5"/>
        <color theme="1"/>
        <rFont val="Times New Roman"/>
        <family val="1"/>
        <charset val="238"/>
      </rPr>
      <t>redst.tijela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 mjesne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samoupr.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</si>
  <si>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A100101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Predstavničko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tijelo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</si>
  <si>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usluge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</si>
  <si>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</si>
  <si>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</si>
  <si>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r>
      <t>Materijalni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</si>
  <si>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Rashodi za usluge</t>
  </si>
  <si>
    <t>Glava 02  JEDINSTVENI UPRAVNI ODJEL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</si>
  <si>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</si>
  <si>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t>Rashodi za materijal i energiju</t>
  </si>
  <si>
    <t>Rashodi za nabavu nefinancijske imovine</t>
  </si>
  <si>
    <t>Rashodi za dodatna ulag.na nefin.imov</t>
  </si>
  <si>
    <t>Materijalni rashodi</t>
  </si>
  <si>
    <t>Ostali rashodi za zaposlene</t>
  </si>
  <si>
    <t>Naknade troškova zaposlenima</t>
  </si>
  <si>
    <t>Izvor 1. OPĆI PRIHODI I PRIMICI</t>
  </si>
  <si>
    <t>Izvor 5. POMOĆI</t>
  </si>
  <si>
    <t>Nematerijalna proizvedena imovina - projekti</t>
  </si>
  <si>
    <t>Glava 03  KOMUNALNA INFRASTRUKTURA</t>
  </si>
  <si>
    <t>KAPITALNI PROJEKT – K100401 : OPREMANJE I USLUGE KOMUNALNOG POGONA</t>
  </si>
  <si>
    <t>Rashodi za nabavu nefinanc.imovine</t>
  </si>
  <si>
    <t>Rashodi za nabavu proizve.dugot.imovine</t>
  </si>
  <si>
    <t>AKTIVNOST - A101404: DEZINSKECIJA I DERATIZACIJA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</si>
  <si>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</si>
  <si>
    <t>Izvor 4. PRIHODI ZA POSEBNE NAMJENE</t>
  </si>
  <si>
    <t>Postrojenje i oprema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</si>
  <si>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</si>
  <si>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t>Pomoći unutar općeg proračuna</t>
  </si>
  <si>
    <t>Ostali rashodi</t>
  </si>
  <si>
    <t>Glava 04 GOSPODARSTVO</t>
  </si>
  <si>
    <t>Izvor 9. VLASTITA SREDSTVA</t>
  </si>
  <si>
    <t>Nematerijalna proizvedena imovina-projekti</t>
  </si>
  <si>
    <t>Ostale naknade građanima i kućanstvima iz proračuna</t>
  </si>
  <si>
    <t>Glava 05  JAVNE USTANOVE PREDŠKOLSKOG ODGOJA I OBRAZOVANJA</t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</si>
  <si>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</si>
  <si>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AKTIVNOST – A101002 : BORAVAK DJECE U VRTIĆU</t>
  </si>
  <si>
    <r>
      <t>Pomoći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dane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inoz.i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unutar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općeg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</si>
  <si>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DJEČJEG IGRALIŠTA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</si>
  <si>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</si>
  <si>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nefinanc.imovine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</si>
  <si>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</si>
  <si>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TEKUĆI  PROJEKT – T101001 : ODRŽAVANJE DJEČJA IGRALIŠTA</t>
  </si>
  <si>
    <t>Rashodi za usluge - usluge tekućeg i inv.održ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</si>
  <si>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osnovnošk.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srednješkolskog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obrazovanja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</si>
  <si>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SUFINANCIRANJE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KNJIGA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
UČENIKE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O.Š.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</si>
  <si>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</si>
  <si>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Izvor 9 VLASTITA SREDSTVA</t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</si>
  <si>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dr.nak.</t>
    </r>
  </si>
  <si>
    <t>Ostale naknade građanima i kućan. iz proračuna</t>
  </si>
  <si>
    <t>TEKUĆI PROJEKT – T101101 : SUFINANCIRANJE OBNOVE P.Š. SIČICE</t>
  </si>
  <si>
    <r>
      <rPr>
        <b/>
        <sz val="9.5"/>
        <color theme="1"/>
        <rFont val="Arial"/>
        <family val="2"/>
        <charset val="238"/>
      </rP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</si>
  <si>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t>Glava 06  PROGRAMSKA DJELATNOST KULTURE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</si>
  <si>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</t>
    </r>
  </si>
  <si>
    <t>Glava 07  PROGRAMSKA DJELATNOST SPORTA</t>
  </si>
  <si>
    <t>Glava 08  VATROGASTVO I CIVILNA ZAŠTITA</t>
  </si>
  <si>
    <t>Izvor 5.POMOĆI</t>
  </si>
  <si>
    <t>KAPITALNI PROJEKT – K101503 : DOKUMENTI SUSTAVA CIVILNE ZAŠTITE</t>
  </si>
  <si>
    <t>Rashodi za usluge CZ</t>
  </si>
  <si>
    <t>Glava 09  PROGRAMSKA DJELATNOST SOCIJALNE SKRBI</t>
  </si>
  <si>
    <t>AKTIVNOST – A101605 : POMOĆ MLADIM OBITELJIMA (STAMBENO ZBRINJAVANJE)</t>
  </si>
  <si>
    <t>KAPITALNI PROJEKT – K101701 : DOKUMENTI PROSTORNOG UREĐENJA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</si>
  <si>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dugotrajne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</si>
  <si>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t xml:space="preserve"> </t>
    </r>
    <r>
      <rPr>
        <b/>
        <sz val="8"/>
        <color theme="1"/>
        <rFont val="Times New Roman"/>
        <family val="1"/>
        <charset val="238"/>
      </rPr>
      <t>Članak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5.</t>
    </r>
  </si>
  <si>
    <r>
      <rPr>
        <b/>
        <sz val="8"/>
        <color theme="1"/>
        <rFont val="Times New Roman"/>
        <family val="1"/>
        <charset val="238"/>
      </rPr>
      <t>REPUBLIKA</t>
    </r>
    <r>
      <rPr>
        <sz val="8"/>
        <color theme="1"/>
        <rFont val="Times New Roman"/>
        <family val="1"/>
        <charset val="238"/>
      </rPr>
      <t xml:space="preserve">  </t>
    </r>
    <r>
      <rPr>
        <b/>
        <sz val="8"/>
        <color theme="1"/>
        <rFont val="Times New Roman"/>
        <family val="1"/>
        <charset val="238"/>
      </rPr>
      <t>HRVATSKA</t>
    </r>
  </si>
  <si>
    <t>BRODSKO POSAVSKA ŽUPANIJA</t>
  </si>
  <si>
    <t>OPĆINA VRBJE</t>
  </si>
  <si>
    <r>
      <rPr>
        <b/>
        <sz val="8"/>
        <color theme="1"/>
        <rFont val="Times New Roman"/>
        <family val="1"/>
        <charset val="238"/>
      </rPr>
      <t>PREDSJEDNIK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OPĆINSKOG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VIJEĆA</t>
    </r>
  </si>
  <si>
    <t>VRSTE IZVORA FINANCIRANJA</t>
  </si>
  <si>
    <t>Izvor 1.     OPĆI PRIHODI I PRIMICI</t>
  </si>
  <si>
    <t>Izvor 3.     VLASTITI PRIHODI</t>
  </si>
  <si>
    <t>Izvor 4.     PRIHODI ZA POSEBNE NAMJENE</t>
  </si>
  <si>
    <t>Izvor 5.     TEKUĆE POMOĆI</t>
  </si>
  <si>
    <t>Izvor 6.     DONACIJE</t>
  </si>
  <si>
    <t>Izvor 7.     PRIHODI OD PRODAJE ILI ZAMJENE FINANCIJSKE IMOVINE</t>
  </si>
  <si>
    <t>Izvor 8.     NAMJENSKI PRIMICI (Povrat depozita, zaduživanje..)</t>
  </si>
  <si>
    <t>Izvor 9.     VLASTITA SREDSTVA</t>
  </si>
  <si>
    <t>UKUPNO:</t>
  </si>
  <si>
    <t>Ostali financ.rashodi - bank.usl.i platni promet</t>
  </si>
  <si>
    <r>
      <t>Financijski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</si>
  <si>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t>2.</t>
  </si>
  <si>
    <t>3.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</si>
  <si>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političkih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stranaka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</si>
  <si>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A100201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funkcije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stranaka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</si>
  <si>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</si>
  <si>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</si>
  <si>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</si>
  <si>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Javna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uprava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administracija</t>
    </r>
    <r>
      <rPr>
        <b/>
        <i/>
        <sz val="9.5"/>
        <color theme="1"/>
        <rFont val="Times New Roman"/>
        <family val="1"/>
        <charset val="238"/>
      </rPr>
      <t>racija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</si>
  <si>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ADMINISTR.,TEHNIČKO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STRUČNO OSOBLJE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</si>
  <si>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zaposlene</t>
    </r>
  </si>
  <si>
    <t>Plaće (Bruto)</t>
  </si>
  <si>
    <t>Ostali nespomenuti rashodi poslovanja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</si>
  <si>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TEKUĆA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PRIČUVA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</si>
  <si>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ZGRADA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RED.KORIŠTENJE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</si>
  <si>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</si>
  <si>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REDARA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</si>
  <si>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RADNICI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</si>
  <si>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</si>
  <si>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 VLASTITA SREDSTVA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</si>
  <si>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POMOĆI</t>
    </r>
    <r>
      <rPr>
        <b/>
        <sz val="9.5"/>
        <color theme="1"/>
        <rFont val="Arial"/>
        <family val="2"/>
        <charset val="238"/>
      </rPr>
      <t/>
    </r>
  </si>
  <si>
    <t>Prihodi od prodaje materijalne imov.</t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</si>
  <si>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</si>
  <si>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zaposlene</t>
    </r>
  </si>
  <si>
    <r>
      <t>Materijalni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</si>
  <si>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Financijski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</si>
  <si>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Ostali financijski rashodi</t>
  </si>
  <si>
    <r>
      <t>Pomoći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dane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inoz.i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unutar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općeg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proračuna</t>
    </r>
  </si>
  <si>
    <r>
      <t>Naknade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građanima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kućanstvima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temelju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osiguranja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druge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naknade</t>
    </r>
  </si>
  <si>
    <r>
      <t>Pomoći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inozemstva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(darovnice)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subjekata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unutar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opće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države</t>
    </r>
  </si>
  <si>
    <t>Pomoći iz proračuna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</si>
  <si>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</si>
  <si>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VRSTA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PRIHODA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/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RASHODA</t>
    </r>
  </si>
  <si>
    <r>
      <t>BROJ</t>
    </r>
    <r>
      <rPr>
        <sz val="5"/>
        <color theme="1"/>
        <rFont val="Times New Roman"/>
        <family val="1"/>
        <charset val="238"/>
      </rPr>
      <t xml:space="preserve"> </t>
    </r>
    <r>
      <rPr>
        <b/>
        <sz val="5"/>
        <color theme="1"/>
        <rFont val="Times New Roman"/>
        <family val="1"/>
        <charset val="238"/>
      </rPr>
      <t>KONTA</t>
    </r>
  </si>
  <si>
    <t>Pomoć proračunskim korsinicima iz drugih proračuna</t>
  </si>
  <si>
    <t>Prijevozna sredstva</t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</si>
  <si>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i/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P1017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i/>
        <sz val="9.5"/>
        <color theme="1"/>
        <rFont val="Times New Roman"/>
        <family val="1"/>
        <charset val="238"/>
      </rPr>
      <t xml:space="preserve"> Prostorno uređenje</t>
    </r>
    <r>
      <rPr>
        <b/>
        <i/>
        <sz val="9.5"/>
        <color theme="1"/>
        <rFont val="Times New Roman"/>
        <family val="1"/>
        <charset val="238"/>
      </rPr>
      <t/>
    </r>
  </si>
  <si>
    <r>
      <rPr>
        <b/>
        <sz val="9.5"/>
        <color theme="1"/>
        <rFont val="Arial"/>
        <family val="2"/>
        <charset val="238"/>
      </rP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06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–</t>
    </r>
    <r>
      <rPr>
        <b/>
        <sz val="9.5"/>
        <color theme="1"/>
        <rFont val="Times New Roman"/>
        <family val="1"/>
        <charset val="238"/>
      </rPr>
      <t xml:space="preserve"> Usluge unapređenja stanovanja i zajednice</t>
    </r>
    <r>
      <rPr>
        <b/>
        <sz val="9.5"/>
        <color theme="1"/>
        <rFont val="Arial"/>
        <family val="2"/>
        <charset val="238"/>
      </rPr>
      <t/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</si>
  <si>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</si>
  <si>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</si>
  <si>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K100302 : DODATNA ULAGANJA NA GRAĐ. OBJEKTIMA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</si>
  <si>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dodat.na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nefin.imov.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</si>
  <si>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</si>
  <si>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POKLON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PAKETIĆI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DJECU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</si>
  <si>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</si>
  <si>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POVRŠINA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</si>
  <si>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POSEBNE NAMJENE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</si>
  <si>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NABAVA OPREME ZA REDOVNO POSLOVANJE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</si>
  <si>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CRVENI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KRIŽ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</si>
  <si>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POTPORE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NOVOROĐENO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DIJETE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</si>
  <si>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</si>
  <si>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socijalne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skrbi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novčanih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pomoći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</si>
  <si>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HGSS</t>
    </r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</si>
  <si>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 Javni red i sigurnost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</si>
  <si>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</si>
  <si>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CIVILNA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ZAŠTITA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</si>
  <si>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</si>
  <si>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t>Rashodi za mat. i energ.</t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</si>
  <si>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</si>
  <si>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</si>
  <si>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K101503 : DODATNA ULAGANJA</t>
    </r>
    <r>
      <rPr>
        <sz val="9.5"/>
        <color theme="1"/>
        <rFont val="Times New Roman"/>
        <family val="1"/>
        <charset val="238"/>
      </rPr>
      <t xml:space="preserve"> V</t>
    </r>
    <r>
      <rPr>
        <b/>
        <sz val="9.5"/>
        <color theme="1"/>
        <rFont val="Times New Roman"/>
        <family val="1"/>
        <charset val="238"/>
      </rPr>
      <t>ATROGASNA SPREMIŠTA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</si>
  <si>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</si>
  <si>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</si>
  <si>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Građevinski objekt</t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</si>
  <si>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VATROGASNIH SPREMIŠTA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</si>
  <si>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OPREMA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</si>
  <si>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Organiziranje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provođenje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zaštite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spašavanja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</si>
  <si>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</si>
  <si>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</si>
  <si>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ULAGANJA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OBJEKTE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</si>
  <si>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Rekreacija,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kultura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religija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</si>
  <si>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sporta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</si>
  <si>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POTREBE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SPORTU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</si>
  <si>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A</t>
    </r>
    <r>
      <rPr>
        <b/>
        <sz val="9.5"/>
        <color theme="1"/>
        <rFont val="Times New Roman"/>
        <family val="1"/>
        <charset val="238"/>
      </rPr>
      <t>101304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JAVNO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INFORMIRANJE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GRAĐANA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</si>
  <si>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SAKRALNI OBJEKTI</t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</si>
  <si>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3</t>
    </r>
    <r>
      <rPr>
        <b/>
        <sz val="9.5"/>
        <color theme="1"/>
        <rFont val="Arial"/>
        <family val="2"/>
        <charset val="238"/>
      </rPr>
      <t>. VLASTITI PRIHODI</t>
    </r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</si>
  <si>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civilnog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društva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</si>
  <si>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KULTURI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</si>
  <si>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odgoja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</si>
  <si>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GRADIŠKA-PROGRAM 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  <r>
      <rPr>
        <b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</si>
  <si>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ČIŠĆENJE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MREŽE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</si>
  <si>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</si>
  <si>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</si>
  <si>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 VLASTITI </t>
    </r>
    <r>
      <rPr>
        <b/>
        <sz val="9.5"/>
        <color theme="1"/>
        <rFont val="Arial"/>
        <family val="2"/>
        <charset val="238"/>
      </rPr>
      <t>PRIHODI</t>
    </r>
  </si>
  <si>
    <t>Rashodi za usluge – usluge tekućeg i inv. Održavanja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</si>
  <si>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POTICAJNE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MJERE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UNAPREĐENJE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POLJOPR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</si>
  <si>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</si>
  <si>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3.VLASTITI </t>
    </r>
    <r>
      <rPr>
        <b/>
        <sz val="9.5"/>
        <color theme="1"/>
        <rFont val="Arial"/>
        <family val="2"/>
        <charset val="238"/>
      </rPr>
      <t>PRIHODI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</si>
  <si>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poljoprivrede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</si>
  <si>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POLJSKIH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PUTEVA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</si>
  <si>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</si>
  <si>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gospodarstva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</si>
  <si>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P1007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Zaštita okoliša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</si>
  <si>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T100701: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KANTI, KONTEJNERA I KOM.VOZILA</t>
    </r>
  </si>
  <si>
    <r>
      <t>FUNKCIJSKA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KLASIFIKACIJA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05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Zaštita okoliša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</si>
  <si>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4. PRIHODI ZA POSEBNE NAMJENE</t>
    </r>
    <r>
      <rPr>
        <b/>
        <sz val="9.5"/>
        <color theme="1"/>
        <rFont val="Arial"/>
        <family val="2"/>
        <charset val="238"/>
      </rPr>
      <t/>
    </r>
  </si>
  <si>
    <t>Rashodi za nabavku proiz.dogot.imovin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</si>
  <si>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sustava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vodoopskrbe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odvodnje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</si>
  <si>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KANALIZACIJE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</si>
  <si>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UGRADNJA JAVNA LED RASVJETA</t>
    </r>
  </si>
  <si>
    <t xml:space="preserve">Rashodi za usluge - usluge tekućeg i inv.održ </t>
  </si>
  <si>
    <t>Nematerijalna proizvedena imovina-projekt</t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</si>
  <si>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MULTIFUNKCIONALNA ZGRADA VRBJE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</si>
  <si>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 ADAPTACIJA MRTVAČNICA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</si>
  <si>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OPĆE NAMJENE </t>
    </r>
    <r>
      <rPr>
        <b/>
        <sz val="9.5"/>
        <color theme="1"/>
        <rFont val="Arial"/>
        <family val="2"/>
        <charset val="238"/>
      </rPr>
      <t/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</si>
  <si>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 POVRŠINA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</si>
  <si>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9. VLASTITA SREDSTVA</t>
    </r>
  </si>
  <si>
    <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07</t>
    </r>
    <r>
      <rPr>
        <b/>
        <sz val="9.5"/>
        <color theme="1"/>
        <rFont val="Times New Roman"/>
        <family val="1"/>
        <charset val="238"/>
      </rPr>
      <t xml:space="preserve"> - Zdravstvo 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</si>
  <si>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</si>
  <si>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GROBLJA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</si>
  <si>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</si>
  <si>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 xml:space="preserve"> ODRŽAVANJE 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RASVJETE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</si>
  <si>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PRIHODI ZA POSEBNE NAMJENE</t>
    </r>
    <r>
      <rPr>
        <b/>
        <sz val="9.5"/>
        <color theme="1"/>
        <rFont val="Arial"/>
        <family val="2"/>
        <charset val="238"/>
      </rPr>
      <t/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</si>
  <si>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NERAZVRSTANIH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</si>
  <si>
    <r>
      <rPr>
        <b/>
        <sz val="9.5"/>
        <color theme="1"/>
        <rFont val="Times New Roman"/>
        <family val="1"/>
        <charset val="238"/>
      </rP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</si>
  <si>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Ostale naknade građanima i kućan.iz proračuna</t>
  </si>
  <si>
    <t>Izvanredni rashodi - proračunska pričuva</t>
  </si>
  <si>
    <t>Pomoći od ostalih subj. unutar opće države</t>
  </si>
  <si>
    <r>
      <t>RAZLIKA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VIŠAK/MANJAK</t>
    </r>
  </si>
  <si>
    <t>Ostali nespomenuti finacijski rashodi</t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</si>
  <si>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5. POMOĆI</t>
    </r>
    <r>
      <rPr>
        <b/>
        <sz val="9.5"/>
        <color theme="1"/>
        <rFont val="Arial"/>
        <family val="2"/>
        <charset val="238"/>
      </rPr>
      <t/>
    </r>
  </si>
  <si>
    <t>Indeks 4/3</t>
  </si>
  <si>
    <t>8.</t>
  </si>
  <si>
    <t>POSEBNI DIO</t>
  </si>
  <si>
    <t xml:space="preserve">RASHODI-EKONOMSKA KLASIFIKACIJA </t>
  </si>
  <si>
    <t>Porezi na imovinu</t>
  </si>
  <si>
    <t>Porez i prirez na dohodak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</si>
  <si>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poreza</t>
    </r>
  </si>
  <si>
    <t>Glava 10  UNAPREĐENJE STANOVANJA I ZAJEDNICE</t>
  </si>
  <si>
    <t>RASHODI - FUNKCIJSKA KLASIFIKACIJA</t>
  </si>
  <si>
    <t xml:space="preserve">                                                                                                     3. RASHODI POSLOVANJA</t>
  </si>
  <si>
    <t>Rashodi poslovanja</t>
  </si>
  <si>
    <t>Rashodi za zaposlene</t>
  </si>
  <si>
    <t>Financijski rashod</t>
  </si>
  <si>
    <t>Pomoći dane u inoz.i unutar općeg proračuna</t>
  </si>
  <si>
    <t>Nak. građ.i kuć.na temelju osig.i dr.nak.</t>
  </si>
  <si>
    <t>Rashodi za nabavu proizvedene dugotrajne imovine</t>
  </si>
  <si>
    <t>Rashodi za dodat.na ulag.na nefin.imov.</t>
  </si>
  <si>
    <r>
      <t>OPĆINA</t>
    </r>
    <r>
      <rPr>
        <sz val="13.5"/>
        <color theme="1"/>
        <rFont val="Times New Roman"/>
        <family val="1"/>
        <charset val="238"/>
      </rPr>
      <t xml:space="preserve"> VRBJE</t>
    </r>
  </si>
  <si>
    <r>
      <t>A.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RAČUN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PRIHODA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I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RASHODA</t>
    </r>
  </si>
  <si>
    <t>Ulaganja una tuđoj imovini</t>
  </si>
  <si>
    <r>
      <t>I OPĆI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DIO</t>
    </r>
  </si>
  <si>
    <r>
      <t>PROGRAM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</si>
  <si>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</si>
  <si>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</t>
    </r>
  </si>
  <si>
    <t>TEKUĆI PROJEKT – T101601 :"ZAJEDNO ZA AKTIVNE ZLATNE GODINE"</t>
  </si>
  <si>
    <t>Povećanje / Smanjenje</t>
  </si>
  <si>
    <t>Novi plan 2024</t>
  </si>
  <si>
    <r>
      <t>Plan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 </t>
    </r>
    <r>
      <rPr>
        <b/>
        <sz val="10"/>
        <color theme="1"/>
        <rFont val="Times New Roman"/>
        <family val="1"/>
        <charset val="238"/>
      </rPr>
      <t>2024</t>
    </r>
  </si>
  <si>
    <t>Izmjene i  dopune proračuna općine Vrbje za 2024.</t>
  </si>
  <si>
    <t>U članku 2. prihodi i rashodi te primici i izdaci Izmjenama i dopunama za  2024 g. mijenjaju se, te sada iznose kako slijedi:</t>
  </si>
  <si>
    <t>Plan</t>
  </si>
  <si>
    <t>Rebalans</t>
  </si>
  <si>
    <t>Novi plan</t>
  </si>
  <si>
    <t>Izvještaj o izmjenama i dopunama proračuna za 2024 biti će objevljen u "Službenom glasniku".</t>
  </si>
  <si>
    <t>Izvještaj o izmjenama i dopunama proračuna općine Vrbje za 2024.</t>
  </si>
  <si>
    <t xml:space="preserve">Izvještaj o izmjenama i dopunama proračuna općine Vrbje za 2024. </t>
  </si>
  <si>
    <t>Izvještaj o izmjenama i dopunama proračuna općine Vrbje za 2024</t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</si>
  <si>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K</t>
    </r>
    <r>
      <rPr>
        <b/>
        <sz val="9.5"/>
        <color theme="1"/>
        <rFont val="Times New Roman"/>
        <family val="1"/>
        <charset val="238"/>
      </rPr>
      <t>100801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POSLOVNE ZGRADE</t>
    </r>
  </si>
  <si>
    <t>izmjene i dopune proračuna općine VRBJE za 2024.godinu sastoje se od:</t>
  </si>
  <si>
    <t xml:space="preserve">                                                             OPĆINSKO VIJEĆE</t>
  </si>
  <si>
    <t>KLASA: 400-01/24-01/05</t>
  </si>
  <si>
    <t>URBROJ: 2178-19-03-24-1</t>
  </si>
  <si>
    <t>Vrbje, 20.prosinac 2024.</t>
  </si>
  <si>
    <r>
      <t xml:space="preserve">                   </t>
    </r>
    <r>
      <rPr>
        <b/>
        <sz val="10"/>
        <color theme="1"/>
        <rFont val="Times New Roman"/>
        <family val="1"/>
        <charset val="238"/>
      </rPr>
      <t xml:space="preserve">  Milan Brkanac</t>
    </r>
  </si>
  <si>
    <t>Na temelju članka 45. Zakona o proračunu ("Narodne novine", broj 144/21) i članka  32. Statuta Općine Vrbje ("Službeni glasnik Općine Vrbje" br.03/18 i 02/21), Općinsko vijeće Općine Vrbje na 19. sjednici održanoj  20.12.2024.godine donijelo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</si>
</sst>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A]#,##0.00"/>
    <numFmt numFmtId="165" formatCode="[$-41A]0"/>
    <numFmt numFmtId="166" formatCode="#,##0.00&quot; &quot;;&quot;-&quot;#,##0.00&quot; &quot;;&quot; -&quot;#&quot; &quot;;@&quot; &quot;"/>
    <numFmt numFmtId="167" formatCode="[$-41A]General"/>
    <numFmt numFmtId="168" formatCode="#,##0.00&quot; &quot;[$kn-41A];[Red]&quot;-&quot;#,##0.00&quot; &quot;[$kn-41A]"/>
    <numFmt numFmtId="169" formatCode="#,##0.00_ ;\-#,##0.00\ "/>
  </numFmts>
  <fonts count="83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3.5"/>
      <color theme="1"/>
      <name val="Times New Roman"/>
      <family val="1"/>
      <charset val="238"/>
    </font>
    <font>
      <b/>
      <sz val="8.5"/>
      <color theme="1"/>
      <name val="Times New Roman"/>
      <family val="1"/>
      <charset val="238"/>
    </font>
    <font>
      <sz val="8.5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8.5"/>
      <color rgb="FF000000"/>
      <name val="Times New Roman1"/>
      <charset val="238"/>
    </font>
    <font>
      <sz val="8.5"/>
      <color rgb="FF000000"/>
      <name val="Times New Roman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7.5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.5"/>
      <color rgb="FF000000"/>
      <name val="Times New Roman1"/>
      <charset val="238"/>
    </font>
    <font>
      <sz val="8.5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7.5"/>
      <color rgb="FF000000"/>
      <name val="Times New Roman1"/>
      <charset val="238"/>
    </font>
    <font>
      <b/>
      <sz val="12.5"/>
      <color theme="1"/>
      <name val="Times New Roman"/>
      <family val="1"/>
      <charset val="238"/>
    </font>
    <font>
      <sz val="12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4.5"/>
      <color theme="1"/>
      <name val="Times New Roman"/>
      <family val="1"/>
      <charset val="238"/>
    </font>
    <font>
      <sz val="4.5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i/>
      <sz val="9.5"/>
      <color theme="1"/>
      <name val="Times New Roman"/>
      <family val="1"/>
      <charset val="238"/>
    </font>
    <font>
      <b/>
      <sz val="9.5"/>
      <color theme="1"/>
      <name val="Arial"/>
      <family val="2"/>
      <charset val="238"/>
    </font>
    <font>
      <b/>
      <sz val="9.5"/>
      <color rgb="FF000000"/>
      <name val="Times New Roman1"/>
      <charset val="238"/>
    </font>
    <font>
      <sz val="9.5"/>
      <color rgb="FF000000"/>
      <name val="Times New Roman1"/>
      <charset val="238"/>
    </font>
    <font>
      <sz val="9.5"/>
      <color rgb="FF000000"/>
      <name val="Calibri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color theme="1"/>
      <name val="Times New Roman1"/>
      <charset val="238"/>
    </font>
    <font>
      <sz val="9.5"/>
      <color theme="1"/>
      <name val="Times New Roman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.5"/>
      <color rgb="FF000000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9.5"/>
      <color theme="1"/>
      <name val="Calibri"/>
      <family val="2"/>
      <charset val="238"/>
    </font>
    <font>
      <i/>
      <sz val="9.5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theme="1"/>
      <name val="Times New Roman1"/>
      <charset val="238"/>
    </font>
    <font>
      <sz val="8"/>
      <color theme="1"/>
      <name val="Arial"/>
      <family val="2"/>
      <charset val="238"/>
    </font>
    <font>
      <b/>
      <u/>
      <sz val="8"/>
      <color theme="1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2"/>
      <color theme="1"/>
      <name val="Calibri Light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.5"/>
      <color theme="1"/>
      <name val="Times New Roman"/>
      <family val="2"/>
      <charset val="238"/>
    </font>
    <font>
      <sz val="9.5"/>
      <color theme="1"/>
      <name val="Times New Roman1"/>
      <family val="2"/>
      <charset val="238"/>
    </font>
    <font>
      <b/>
      <sz val="9.5"/>
      <color theme="1"/>
      <name val="Times New Roman1"/>
      <family val="2"/>
      <charset val="238"/>
    </font>
    <font>
      <sz val="6"/>
      <color rgb="FF000000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6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04"/>
    </font>
    <font>
      <b/>
      <sz val="10"/>
      <color theme="1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.5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C9C9C9"/>
        <bgColor rgb="FFC9C9C9"/>
      </patternFill>
    </fill>
    <fill>
      <patternFill patternType="solid">
        <fgColor rgb="FFA9D08E"/>
        <bgColor rgb="FFA9D08E"/>
      </patternFill>
    </fill>
    <fill>
      <patternFill patternType="solid">
        <fgColor rgb="FF9999FF"/>
        <bgColor rgb="FF9999FF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A9D18E"/>
        <bgColor rgb="FFA9D18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92D05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166" fontId="1" fillId="0" borderId="0"/>
    <xf numFmtId="166" fontId="1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7" fontId="4" fillId="0" borderId="0"/>
    <xf numFmtId="167" fontId="2" fillId="0" borderId="0"/>
    <xf numFmtId="0" fontId="5" fillId="0" borderId="0"/>
    <xf numFmtId="168" fontId="5" fillId="0" borderId="0"/>
    <xf numFmtId="0" fontId="75" fillId="0" borderId="0"/>
    <xf numFmtId="0" fontId="77" fillId="0" borderId="0"/>
    <xf numFmtId="0" fontId="70" fillId="0" borderId="0"/>
    <xf numFmtId="0" fontId="70" fillId="0" borderId="0"/>
    <xf numFmtId="0" fontId="76" fillId="0" borderId="0"/>
  </cellStyleXfs>
  <cellXfs count="387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165" fontId="14" fillId="0" borderId="2" xfId="0" applyNumberFormat="1" applyFont="1" applyBorder="1" applyAlignment="1">
      <alignment horizontal="left" vertical="top" shrinkToFit="1"/>
    </xf>
    <xf numFmtId="0" fontId="0" fillId="2" borderId="2" xfId="0" applyFill="1" applyBorder="1" applyAlignment="1">
      <alignment horizontal="left" wrapText="1"/>
    </xf>
    <xf numFmtId="165" fontId="13" fillId="2" borderId="2" xfId="0" applyNumberFormat="1" applyFont="1" applyFill="1" applyBorder="1" applyAlignment="1">
      <alignment horizontal="left" vertical="top" shrinkToFit="1"/>
    </xf>
    <xf numFmtId="0" fontId="0" fillId="3" borderId="2" xfId="0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left" vertical="center" shrinkToFit="1"/>
    </xf>
    <xf numFmtId="165" fontId="13" fillId="0" borderId="2" xfId="0" applyNumberFormat="1" applyFont="1" applyBorder="1" applyAlignment="1">
      <alignment horizontal="left" vertical="top" shrinkToFit="1"/>
    </xf>
    <xf numFmtId="165" fontId="13" fillId="4" borderId="2" xfId="0" applyNumberFormat="1" applyFont="1" applyFill="1" applyBorder="1" applyAlignment="1">
      <alignment horizontal="left" vertical="top" shrinkToFit="1"/>
    </xf>
    <xf numFmtId="165" fontId="25" fillId="0" borderId="2" xfId="0" applyNumberFormat="1" applyFont="1" applyBorder="1" applyAlignment="1">
      <alignment horizontal="left" vertical="top" shrinkToFit="1"/>
    </xf>
    <xf numFmtId="165" fontId="22" fillId="0" borderId="2" xfId="0" applyNumberFormat="1" applyFont="1" applyBorder="1" applyAlignment="1">
      <alignment horizontal="left" vertical="top" shrinkToFit="1"/>
    </xf>
    <xf numFmtId="0" fontId="2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3" borderId="0" xfId="0" applyFont="1" applyFill="1" applyAlignment="1">
      <alignment horizontal="left" vertical="center"/>
    </xf>
    <xf numFmtId="165" fontId="38" fillId="0" borderId="2" xfId="0" applyNumberFormat="1" applyFont="1" applyBorder="1" applyAlignment="1">
      <alignment horizontal="center" vertical="center" shrinkToFit="1"/>
    </xf>
    <xf numFmtId="165" fontId="39" fillId="0" borderId="2" xfId="0" applyNumberFormat="1" applyFont="1" applyBorder="1" applyAlignment="1">
      <alignment horizontal="center" vertical="center" shrinkToFit="1"/>
    </xf>
    <xf numFmtId="0" fontId="49" fillId="0" borderId="0" xfId="0" applyFont="1"/>
    <xf numFmtId="165" fontId="39" fillId="0" borderId="0" xfId="0" applyNumberFormat="1" applyFont="1" applyAlignment="1">
      <alignment horizontal="center" vertical="center" shrinkToFit="1"/>
    </xf>
    <xf numFmtId="0" fontId="35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169" fontId="2" fillId="0" borderId="0" xfId="0" applyNumberFormat="1" applyFont="1" applyAlignment="1">
      <alignment horizontal="left" vertical="center"/>
    </xf>
    <xf numFmtId="169" fontId="52" fillId="0" borderId="0" xfId="0" applyNumberFormat="1" applyFont="1" applyAlignment="1">
      <alignment horizontal="center" vertical="center" wrapText="1"/>
    </xf>
    <xf numFmtId="169" fontId="52" fillId="0" borderId="0" xfId="0" applyNumberFormat="1" applyFont="1" applyAlignment="1">
      <alignment horizontal="center" vertical="center"/>
    </xf>
    <xf numFmtId="169" fontId="52" fillId="3" borderId="0" xfId="0" applyNumberFormat="1" applyFont="1" applyFill="1" applyAlignment="1">
      <alignment horizontal="center" vertical="center"/>
    </xf>
    <xf numFmtId="0" fontId="29" fillId="0" borderId="0" xfId="0" applyFont="1" applyAlignment="1">
      <alignment horizontal="left" vertical="top"/>
    </xf>
    <xf numFmtId="0" fontId="29" fillId="0" borderId="2" xfId="0" applyFont="1" applyBorder="1" applyAlignment="1">
      <alignment horizontal="left" wrapText="1"/>
    </xf>
    <xf numFmtId="0" fontId="29" fillId="0" borderId="0" xfId="0" applyFont="1"/>
    <xf numFmtId="4" fontId="52" fillId="0" borderId="3" xfId="0" applyNumberFormat="1" applyFont="1" applyBorder="1" applyAlignment="1">
      <alignment horizontal="center" vertical="center" wrapText="1"/>
    </xf>
    <xf numFmtId="4" fontId="53" fillId="0" borderId="2" xfId="0" applyNumberFormat="1" applyFont="1" applyBorder="1" applyAlignment="1">
      <alignment horizontal="center" vertical="center" wrapText="1"/>
    </xf>
    <xf numFmtId="4" fontId="52" fillId="0" borderId="2" xfId="0" applyNumberFormat="1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4" fontId="60" fillId="0" borderId="0" xfId="0" applyNumberFormat="1" applyFont="1" applyAlignment="1">
      <alignment horizontal="center" vertical="center"/>
    </xf>
    <xf numFmtId="4" fontId="52" fillId="0" borderId="2" xfId="0" applyNumberFormat="1" applyFont="1" applyBorder="1" applyAlignment="1">
      <alignment horizontal="right" vertical="center" wrapText="1"/>
    </xf>
    <xf numFmtId="164" fontId="52" fillId="0" borderId="2" xfId="0" applyNumberFormat="1" applyFont="1" applyBorder="1" applyAlignment="1">
      <alignment horizontal="right" vertical="center" wrapText="1"/>
    </xf>
    <xf numFmtId="164" fontId="52" fillId="2" borderId="2" xfId="0" applyNumberFormat="1" applyFont="1" applyFill="1" applyBorder="1" applyAlignment="1">
      <alignment horizontal="right" vertical="center" wrapText="1"/>
    </xf>
    <xf numFmtId="4" fontId="52" fillId="2" borderId="2" xfId="0" applyNumberFormat="1" applyFont="1" applyFill="1" applyBorder="1" applyAlignment="1">
      <alignment horizontal="right" vertical="center" wrapText="1"/>
    </xf>
    <xf numFmtId="169" fontId="21" fillId="0" borderId="4" xfId="0" applyNumberFormat="1" applyFont="1" applyBorder="1" applyAlignment="1">
      <alignment horizontal="right" vertical="center"/>
    </xf>
    <xf numFmtId="169" fontId="15" fillId="0" borderId="0" xfId="0" applyNumberFormat="1" applyFont="1" applyAlignment="1">
      <alignment vertical="center"/>
    </xf>
    <xf numFmtId="169" fontId="21" fillId="7" borderId="3" xfId="0" applyNumberFormat="1" applyFont="1" applyFill="1" applyBorder="1" applyAlignment="1">
      <alignment horizontal="right" vertical="center" shrinkToFit="1"/>
    </xf>
    <xf numFmtId="169" fontId="21" fillId="8" borderId="3" xfId="0" applyNumberFormat="1" applyFont="1" applyFill="1" applyBorder="1" applyAlignment="1">
      <alignment horizontal="right" vertical="center" shrinkToFit="1"/>
    </xf>
    <xf numFmtId="169" fontId="21" fillId="3" borderId="3" xfId="0" applyNumberFormat="1" applyFont="1" applyFill="1" applyBorder="1" applyAlignment="1">
      <alignment horizontal="right" vertical="center" shrinkToFit="1"/>
    </xf>
    <xf numFmtId="169" fontId="21" fillId="4" borderId="3" xfId="0" applyNumberFormat="1" applyFont="1" applyFill="1" applyBorder="1" applyAlignment="1">
      <alignment horizontal="right" vertical="center" shrinkToFit="1"/>
    </xf>
    <xf numFmtId="169" fontId="21" fillId="9" borderId="3" xfId="0" applyNumberFormat="1" applyFont="1" applyFill="1" applyBorder="1" applyAlignment="1">
      <alignment horizontal="right" vertical="center" shrinkToFit="1"/>
    </xf>
    <xf numFmtId="169" fontId="21" fillId="10" borderId="3" xfId="0" applyNumberFormat="1" applyFont="1" applyFill="1" applyBorder="1" applyAlignment="1">
      <alignment horizontal="right" vertical="center" shrinkToFit="1"/>
    </xf>
    <xf numFmtId="169" fontId="21" fillId="11" borderId="3" xfId="0" applyNumberFormat="1" applyFont="1" applyFill="1" applyBorder="1" applyAlignment="1">
      <alignment horizontal="right" vertical="center" shrinkToFit="1"/>
    </xf>
    <xf numFmtId="169" fontId="48" fillId="0" borderId="3" xfId="0" applyNumberFormat="1" applyFont="1" applyBorder="1" applyAlignment="1" applyProtection="1">
      <alignment horizontal="right" vertical="center"/>
      <protection locked="0"/>
    </xf>
    <xf numFmtId="169" fontId="2" fillId="0" borderId="2" xfId="0" applyNumberFormat="1" applyFont="1" applyBorder="1" applyAlignment="1">
      <alignment horizontal="right" vertical="center" shrinkToFit="1"/>
    </xf>
    <xf numFmtId="169" fontId="21" fillId="10" borderId="7" xfId="0" applyNumberFormat="1" applyFont="1" applyFill="1" applyBorder="1" applyAlignment="1">
      <alignment horizontal="right" vertical="center" shrinkToFit="1"/>
    </xf>
    <xf numFmtId="169" fontId="21" fillId="0" borderId="3" xfId="0" applyNumberFormat="1" applyFont="1" applyBorder="1" applyAlignment="1">
      <alignment horizontal="right" vertical="center" shrinkToFit="1"/>
    </xf>
    <xf numFmtId="169" fontId="21" fillId="9" borderId="8" xfId="0" applyNumberFormat="1" applyFont="1" applyFill="1" applyBorder="1" applyAlignment="1">
      <alignment horizontal="right" vertical="center" shrinkToFit="1"/>
    </xf>
    <xf numFmtId="169" fontId="21" fillId="0" borderId="7" xfId="0" applyNumberFormat="1" applyFont="1" applyBorder="1" applyAlignment="1">
      <alignment horizontal="right" vertical="center" shrinkToFit="1"/>
    </xf>
    <xf numFmtId="169" fontId="48" fillId="0" borderId="3" xfId="0" applyNumberFormat="1" applyFont="1" applyBorder="1" applyAlignment="1" applyProtection="1">
      <alignment vertical="center"/>
      <protection locked="0"/>
    </xf>
    <xf numFmtId="169" fontId="21" fillId="9" borderId="7" xfId="0" applyNumberFormat="1" applyFont="1" applyFill="1" applyBorder="1" applyAlignment="1">
      <alignment horizontal="right" vertical="center" shrinkToFit="1"/>
    </xf>
    <xf numFmtId="169" fontId="21" fillId="4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shrinkToFit="1"/>
    </xf>
    <xf numFmtId="169" fontId="21" fillId="0" borderId="4" xfId="2" applyNumberFormat="1" applyFont="1" applyBorder="1" applyAlignment="1">
      <alignment horizontal="right" vertical="center" shrinkToFit="1"/>
    </xf>
    <xf numFmtId="169" fontId="21" fillId="4" borderId="8" xfId="0" applyNumberFormat="1" applyFont="1" applyFill="1" applyBorder="1" applyAlignment="1">
      <alignment horizontal="right" vertical="center" shrinkToFit="1"/>
    </xf>
    <xf numFmtId="169" fontId="48" fillId="0" borderId="7" xfId="0" applyNumberFormat="1" applyFont="1" applyBorder="1" applyAlignment="1" applyProtection="1">
      <alignment horizontal="right" vertical="center"/>
      <protection locked="0"/>
    </xf>
    <xf numFmtId="169" fontId="21" fillId="3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wrapText="1"/>
    </xf>
    <xf numFmtId="169" fontId="48" fillId="0" borderId="8" xfId="0" applyNumberFormat="1" applyFont="1" applyBorder="1" applyAlignment="1" applyProtection="1">
      <alignment horizontal="right" vertical="center"/>
      <protection locked="0"/>
    </xf>
    <xf numFmtId="169" fontId="2" fillId="0" borderId="0" xfId="0" applyNumberFormat="1" applyFont="1" applyAlignment="1">
      <alignment horizontal="right" vertical="center" shrinkToFit="1"/>
    </xf>
    <xf numFmtId="169" fontId="15" fillId="0" borderId="0" xfId="0" applyNumberFormat="1" applyFont="1" applyAlignment="1">
      <alignment horizontal="left" vertical="center" wrapText="1"/>
    </xf>
    <xf numFmtId="169" fontId="2" fillId="5" borderId="0" xfId="0" applyNumberFormat="1" applyFont="1" applyFill="1" applyAlignment="1">
      <alignment vertical="center"/>
    </xf>
    <xf numFmtId="169" fontId="2" fillId="5" borderId="0" xfId="0" applyNumberFormat="1" applyFont="1" applyFill="1" applyAlignment="1">
      <alignment horizontal="right" vertical="center"/>
    </xf>
    <xf numFmtId="0" fontId="58" fillId="5" borderId="0" xfId="0" applyFont="1" applyFill="1" applyAlignment="1">
      <alignment vertical="center"/>
    </xf>
    <xf numFmtId="169" fontId="21" fillId="11" borderId="13" xfId="0" applyNumberFormat="1" applyFont="1" applyFill="1" applyBorder="1" applyAlignment="1">
      <alignment horizontal="right" vertical="center" shrinkToFit="1"/>
    </xf>
    <xf numFmtId="169" fontId="2" fillId="0" borderId="7" xfId="0" applyNumberFormat="1" applyFont="1" applyBorder="1" applyAlignment="1">
      <alignment horizontal="right" vertical="center" shrinkToFit="1"/>
    </xf>
    <xf numFmtId="169" fontId="2" fillId="0" borderId="3" xfId="0" applyNumberFormat="1" applyFont="1" applyBorder="1" applyAlignment="1">
      <alignment horizontal="right" vertical="center" shrinkToFit="1"/>
    </xf>
    <xf numFmtId="4" fontId="15" fillId="0" borderId="0" xfId="0" applyNumberFormat="1" applyFont="1" applyAlignment="1">
      <alignment horizontal="center" vertical="center"/>
    </xf>
    <xf numFmtId="4" fontId="15" fillId="3" borderId="3" xfId="0" applyNumberFormat="1" applyFont="1" applyFill="1" applyBorder="1" applyAlignment="1">
      <alignment horizontal="right" vertical="center" wrapText="1"/>
    </xf>
    <xf numFmtId="169" fontId="18" fillId="0" borderId="0" xfId="0" applyNumberFormat="1" applyFont="1" applyAlignment="1">
      <alignment horizontal="left" vertical="top"/>
    </xf>
    <xf numFmtId="169" fontId="15" fillId="0" borderId="0" xfId="0" applyNumberFormat="1" applyFont="1" applyAlignment="1">
      <alignment horizontal="left" vertical="top"/>
    </xf>
    <xf numFmtId="169" fontId="61" fillId="4" borderId="2" xfId="0" applyNumberFormat="1" applyFont="1" applyFill="1" applyBorder="1" applyAlignment="1">
      <alignment horizontal="right" vertical="center" shrinkToFit="1"/>
    </xf>
    <xf numFmtId="169" fontId="21" fillId="4" borderId="2" xfId="0" applyNumberFormat="1" applyFont="1" applyFill="1" applyBorder="1" applyAlignment="1">
      <alignment horizontal="right" vertical="center" shrinkToFit="1"/>
    </xf>
    <xf numFmtId="169" fontId="61" fillId="0" borderId="2" xfId="0" applyNumberFormat="1" applyFont="1" applyBorder="1" applyAlignment="1">
      <alignment horizontal="right" vertical="top" shrinkToFit="1"/>
    </xf>
    <xf numFmtId="169" fontId="21" fillId="0" borderId="2" xfId="0" applyNumberFormat="1" applyFont="1" applyBorder="1" applyAlignment="1">
      <alignment horizontal="right" vertical="top" shrinkToFit="1"/>
    </xf>
    <xf numFmtId="169" fontId="62" fillId="0" borderId="2" xfId="0" applyNumberFormat="1" applyFont="1" applyBorder="1" applyAlignment="1">
      <alignment horizontal="right" vertical="top" shrinkToFit="1"/>
    </xf>
    <xf numFmtId="169" fontId="2" fillId="0" borderId="2" xfId="0" applyNumberFormat="1" applyFont="1" applyBorder="1" applyAlignment="1">
      <alignment horizontal="right" vertical="top" shrinkToFit="1"/>
    </xf>
    <xf numFmtId="169" fontId="61" fillId="4" borderId="2" xfId="0" applyNumberFormat="1" applyFont="1" applyFill="1" applyBorder="1" applyAlignment="1">
      <alignment horizontal="right" vertical="top" shrinkToFit="1"/>
    </xf>
    <xf numFmtId="169" fontId="21" fillId="4" borderId="2" xfId="0" applyNumberFormat="1" applyFont="1" applyFill="1" applyBorder="1" applyAlignment="1">
      <alignment horizontal="right" vertical="top" shrinkToFit="1"/>
    </xf>
    <xf numFmtId="169" fontId="18" fillId="0" borderId="0" xfId="0" applyNumberFormat="1" applyFont="1"/>
    <xf numFmtId="169" fontId="15" fillId="0" borderId="0" xfId="0" applyNumberFormat="1" applyFont="1"/>
    <xf numFmtId="1" fontId="66" fillId="0" borderId="0" xfId="0" applyNumberFormat="1" applyFont="1" applyAlignment="1">
      <alignment horizontal="left" vertical="center"/>
    </xf>
    <xf numFmtId="1" fontId="67" fillId="5" borderId="2" xfId="0" applyNumberFormat="1" applyFont="1" applyFill="1" applyBorder="1" applyAlignment="1">
      <alignment horizontal="center" vertical="center" wrapText="1"/>
    </xf>
    <xf numFmtId="1" fontId="69" fillId="8" borderId="2" xfId="0" applyNumberFormat="1" applyFont="1" applyFill="1" applyBorder="1" applyAlignment="1">
      <alignment horizontal="right" vertical="center" shrinkToFit="1"/>
    </xf>
    <xf numFmtId="1" fontId="66" fillId="3" borderId="2" xfId="0" applyNumberFormat="1" applyFont="1" applyFill="1" applyBorder="1" applyAlignment="1">
      <alignment horizontal="right" vertical="center" shrinkToFit="1"/>
    </xf>
    <xf numFmtId="1" fontId="66" fillId="3" borderId="0" xfId="0" applyNumberFormat="1" applyFont="1" applyFill="1" applyAlignment="1">
      <alignment horizontal="right" vertical="center" shrinkToFit="1"/>
    </xf>
    <xf numFmtId="1" fontId="68" fillId="0" borderId="0" xfId="0" applyNumberFormat="1" applyFont="1" applyAlignment="1">
      <alignment horizontal="left" vertical="center" wrapText="1"/>
    </xf>
    <xf numFmtId="1" fontId="52" fillId="0" borderId="0" xfId="0" applyNumberFormat="1" applyFont="1" applyAlignment="1">
      <alignment horizontal="center" vertical="center" wrapText="1"/>
    </xf>
    <xf numFmtId="1" fontId="53" fillId="0" borderId="0" xfId="0" applyNumberFormat="1" applyFont="1" applyAlignment="1">
      <alignment horizontal="center" vertical="center" wrapText="1"/>
    </xf>
    <xf numFmtId="1" fontId="5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66" fillId="0" borderId="0" xfId="0" applyNumberFormat="1" applyFont="1" applyAlignment="1">
      <alignment vertical="center"/>
    </xf>
    <xf numFmtId="0" fontId="61" fillId="0" borderId="2" xfId="0" applyFont="1" applyBorder="1" applyAlignment="1">
      <alignment horizontal="center" vertical="top" shrinkToFit="1"/>
    </xf>
    <xf numFmtId="0" fontId="21" fillId="0" borderId="2" xfId="0" applyFont="1" applyBorder="1" applyAlignment="1">
      <alignment horizontal="center" vertical="top" shrinkToFit="1"/>
    </xf>
    <xf numFmtId="0" fontId="0" fillId="3" borderId="0" xfId="0" applyFill="1"/>
    <xf numFmtId="0" fontId="2" fillId="0" borderId="0" xfId="0" applyFont="1" applyAlignment="1">
      <alignment horizontal="left" vertical="top" indent="6"/>
    </xf>
    <xf numFmtId="169" fontId="21" fillId="8" borderId="7" xfId="0" applyNumberFormat="1" applyFont="1" applyFill="1" applyBorder="1" applyAlignment="1">
      <alignment horizontal="right" vertical="center" shrinkToFit="1"/>
    </xf>
    <xf numFmtId="169" fontId="21" fillId="8" borderId="8" xfId="0" applyNumberFormat="1" applyFont="1" applyFill="1" applyBorder="1" applyAlignment="1">
      <alignment horizontal="right" vertical="center" shrinkToFit="1"/>
    </xf>
    <xf numFmtId="1" fontId="53" fillId="5" borderId="2" xfId="0" applyNumberFormat="1" applyFont="1" applyFill="1" applyBorder="1" applyAlignment="1">
      <alignment horizontal="center" vertical="center" wrapText="1"/>
    </xf>
    <xf numFmtId="1" fontId="54" fillId="7" borderId="2" xfId="0" applyNumberFormat="1" applyFont="1" applyFill="1" applyBorder="1" applyAlignment="1">
      <alignment horizontal="right" vertical="center" shrinkToFit="1"/>
    </xf>
    <xf numFmtId="1" fontId="54" fillId="8" borderId="9" xfId="0" applyNumberFormat="1" applyFont="1" applyFill="1" applyBorder="1" applyAlignment="1">
      <alignment horizontal="right" vertical="center" shrinkToFit="1"/>
    </xf>
    <xf numFmtId="169" fontId="62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vertical="center"/>
    </xf>
    <xf numFmtId="169" fontId="61" fillId="7" borderId="3" xfId="0" applyNumberFormat="1" applyFont="1" applyFill="1" applyBorder="1" applyAlignment="1">
      <alignment horizontal="right" vertical="center" shrinkToFit="1"/>
    </xf>
    <xf numFmtId="169" fontId="61" fillId="8" borderId="3" xfId="0" applyNumberFormat="1" applyFont="1" applyFill="1" applyBorder="1" applyAlignment="1">
      <alignment horizontal="right" vertical="center" shrinkToFit="1"/>
    </xf>
    <xf numFmtId="169" fontId="61" fillId="3" borderId="3" xfId="0" applyNumberFormat="1" applyFont="1" applyFill="1" applyBorder="1" applyAlignment="1">
      <alignment horizontal="right" vertical="center" shrinkToFit="1"/>
    </xf>
    <xf numFmtId="169" fontId="61" fillId="4" borderId="3" xfId="0" applyNumberFormat="1" applyFont="1" applyFill="1" applyBorder="1" applyAlignment="1">
      <alignment horizontal="right" vertical="center" shrinkToFit="1"/>
    </xf>
    <xf numFmtId="169" fontId="61" fillId="9" borderId="3" xfId="0" applyNumberFormat="1" applyFont="1" applyFill="1" applyBorder="1" applyAlignment="1">
      <alignment horizontal="right" vertical="center" shrinkToFit="1"/>
    </xf>
    <xf numFmtId="169" fontId="61" fillId="10" borderId="3" xfId="0" applyNumberFormat="1" applyFont="1" applyFill="1" applyBorder="1" applyAlignment="1">
      <alignment horizontal="right" vertical="center" shrinkToFit="1"/>
    </xf>
    <xf numFmtId="169" fontId="61" fillId="11" borderId="3" xfId="0" applyNumberFormat="1" applyFont="1" applyFill="1" applyBorder="1" applyAlignment="1">
      <alignment horizontal="right" vertical="center" shrinkToFit="1"/>
    </xf>
    <xf numFmtId="169" fontId="17" fillId="0" borderId="3" xfId="0" applyNumberFormat="1" applyFont="1" applyBorder="1" applyAlignment="1" applyProtection="1">
      <alignment horizontal="right" vertical="center"/>
      <protection locked="0"/>
    </xf>
    <xf numFmtId="169" fontId="62" fillId="0" borderId="2" xfId="0" applyNumberFormat="1" applyFont="1" applyBorder="1" applyAlignment="1">
      <alignment horizontal="right" vertical="center" shrinkToFit="1"/>
    </xf>
    <xf numFmtId="169" fontId="61" fillId="10" borderId="7" xfId="0" applyNumberFormat="1" applyFont="1" applyFill="1" applyBorder="1" applyAlignment="1">
      <alignment horizontal="right" vertical="center" shrinkToFit="1"/>
    </xf>
    <xf numFmtId="169" fontId="61" fillId="0" borderId="3" xfId="0" applyNumberFormat="1" applyFont="1" applyBorder="1" applyAlignment="1">
      <alignment horizontal="right" vertical="center" shrinkToFit="1"/>
    </xf>
    <xf numFmtId="169" fontId="61" fillId="9" borderId="8" xfId="0" applyNumberFormat="1" applyFont="1" applyFill="1" applyBorder="1" applyAlignment="1">
      <alignment horizontal="right" vertical="center" shrinkToFit="1"/>
    </xf>
    <xf numFmtId="169" fontId="61" fillId="0" borderId="7" xfId="0" applyNumberFormat="1" applyFont="1" applyBorder="1" applyAlignment="1">
      <alignment horizontal="right" vertical="center" shrinkToFit="1"/>
    </xf>
    <xf numFmtId="164" fontId="61" fillId="0" borderId="2" xfId="0" applyNumberFormat="1" applyFont="1" applyBorder="1" applyAlignment="1">
      <alignment horizontal="right" vertical="center" shrinkToFit="1"/>
    </xf>
    <xf numFmtId="169" fontId="61" fillId="0" borderId="4" xfId="0" applyNumberFormat="1" applyFont="1" applyBorder="1" applyAlignment="1">
      <alignment horizontal="right" vertical="center"/>
    </xf>
    <xf numFmtId="169" fontId="17" fillId="0" borderId="3" xfId="0" applyNumberFormat="1" applyFont="1" applyBorder="1" applyAlignment="1" applyProtection="1">
      <alignment vertical="center"/>
      <protection locked="0"/>
    </xf>
    <xf numFmtId="169" fontId="61" fillId="9" borderId="7" xfId="0" applyNumberFormat="1" applyFont="1" applyFill="1" applyBorder="1" applyAlignment="1">
      <alignment horizontal="right" vertical="center" shrinkToFit="1"/>
    </xf>
    <xf numFmtId="169" fontId="61" fillId="4" borderId="4" xfId="0" applyNumberFormat="1" applyFont="1" applyFill="1" applyBorder="1" applyAlignment="1">
      <alignment horizontal="right" vertical="center" shrinkToFit="1"/>
    </xf>
    <xf numFmtId="169" fontId="61" fillId="0" borderId="4" xfId="0" applyNumberFormat="1" applyFont="1" applyBorder="1" applyAlignment="1">
      <alignment horizontal="right" vertical="center" shrinkToFit="1"/>
    </xf>
    <xf numFmtId="169" fontId="61" fillId="0" borderId="4" xfId="2" applyNumberFormat="1" applyFont="1" applyBorder="1" applyAlignment="1">
      <alignment horizontal="right" vertical="center" shrinkToFit="1"/>
    </xf>
    <xf numFmtId="169" fontId="61" fillId="4" borderId="8" xfId="0" applyNumberFormat="1" applyFont="1" applyFill="1" applyBorder="1" applyAlignment="1">
      <alignment horizontal="right" vertical="center" shrinkToFit="1"/>
    </xf>
    <xf numFmtId="169" fontId="17" fillId="0" borderId="7" xfId="0" applyNumberFormat="1" applyFont="1" applyBorder="1" applyAlignment="1" applyProtection="1">
      <alignment horizontal="right" vertical="center"/>
      <protection locked="0"/>
    </xf>
    <xf numFmtId="169" fontId="61" fillId="3" borderId="4" xfId="0" applyNumberFormat="1" applyFont="1" applyFill="1" applyBorder="1" applyAlignment="1">
      <alignment horizontal="right" vertical="center" shrinkToFit="1"/>
    </xf>
    <xf numFmtId="169" fontId="61" fillId="0" borderId="4" xfId="0" applyNumberFormat="1" applyFont="1" applyBorder="1" applyAlignment="1">
      <alignment horizontal="right" vertical="center" wrapText="1"/>
    </xf>
    <xf numFmtId="164" fontId="61" fillId="0" borderId="9" xfId="0" applyNumberFormat="1" applyFont="1" applyBorder="1" applyAlignment="1">
      <alignment horizontal="right" vertical="center" shrinkToFit="1"/>
    </xf>
    <xf numFmtId="169" fontId="17" fillId="0" borderId="8" xfId="0" applyNumberFormat="1" applyFont="1" applyBorder="1" applyAlignment="1" applyProtection="1">
      <alignment horizontal="right" vertical="center"/>
      <protection locked="0"/>
    </xf>
    <xf numFmtId="169" fontId="62" fillId="0" borderId="0" xfId="0" applyNumberFormat="1" applyFont="1" applyAlignment="1">
      <alignment horizontal="right" vertical="center" shrinkToFit="1"/>
    </xf>
    <xf numFmtId="169" fontId="18" fillId="0" borderId="0" xfId="0" applyNumberFormat="1" applyFont="1" applyAlignment="1">
      <alignment horizontal="left" vertical="center" wrapText="1"/>
    </xf>
    <xf numFmtId="169" fontId="59" fillId="3" borderId="0" xfId="0" applyNumberFormat="1" applyFont="1" applyFill="1" applyAlignment="1">
      <alignment horizontal="center" vertical="center"/>
    </xf>
    <xf numFmtId="169" fontId="59" fillId="0" borderId="0" xfId="0" applyNumberFormat="1" applyFont="1" applyAlignment="1">
      <alignment horizontal="center" vertical="center"/>
    </xf>
    <xf numFmtId="164" fontId="21" fillId="0" borderId="2" xfId="0" applyNumberFormat="1" applyFont="1" applyBorder="1" applyAlignment="1">
      <alignment horizontal="right" vertical="center" shrinkToFit="1"/>
    </xf>
    <xf numFmtId="164" fontId="21" fillId="0" borderId="9" xfId="0" applyNumberFormat="1" applyFont="1" applyBorder="1" applyAlignment="1">
      <alignment horizontal="right" vertical="center" shrinkToFit="1"/>
    </xf>
    <xf numFmtId="1" fontId="52" fillId="0" borderId="2" xfId="0" applyNumberFormat="1" applyFont="1" applyBorder="1"/>
    <xf numFmtId="0" fontId="52" fillId="0" borderId="0" xfId="0" applyFont="1"/>
    <xf numFmtId="169" fontId="15" fillId="0" borderId="2" xfId="0" applyNumberFormat="1" applyFont="1" applyBorder="1"/>
    <xf numFmtId="0" fontId="15" fillId="0" borderId="0" xfId="0" applyFont="1"/>
    <xf numFmtId="169" fontId="61" fillId="8" borderId="7" xfId="0" applyNumberFormat="1" applyFont="1" applyFill="1" applyBorder="1" applyAlignment="1">
      <alignment horizontal="right" vertical="center" shrinkToFit="1"/>
    </xf>
    <xf numFmtId="169" fontId="18" fillId="0" borderId="2" xfId="0" applyNumberFormat="1" applyFont="1" applyBorder="1"/>
    <xf numFmtId="169" fontId="61" fillId="8" borderId="8" xfId="0" applyNumberFormat="1" applyFont="1" applyFill="1" applyBorder="1" applyAlignment="1">
      <alignment horizontal="right" vertical="center" shrinkToFit="1"/>
    </xf>
    <xf numFmtId="0" fontId="18" fillId="0" borderId="0" xfId="0" applyFont="1"/>
    <xf numFmtId="164" fontId="17" fillId="0" borderId="2" xfId="0" applyNumberFormat="1" applyFont="1" applyBorder="1" applyAlignment="1" applyProtection="1">
      <alignment horizontal="right" vertical="center"/>
      <protection locked="0"/>
    </xf>
    <xf numFmtId="164" fontId="48" fillId="0" borderId="2" xfId="0" applyNumberFormat="1" applyFont="1" applyBorder="1" applyAlignment="1" applyProtection="1">
      <alignment horizontal="right" vertical="center"/>
      <protection locked="0"/>
    </xf>
    <xf numFmtId="169" fontId="61" fillId="7" borderId="2" xfId="0" applyNumberFormat="1" applyFont="1" applyFill="1" applyBorder="1" applyAlignment="1">
      <alignment horizontal="right" vertical="center" shrinkToFit="1"/>
    </xf>
    <xf numFmtId="169" fontId="21" fillId="7" borderId="2" xfId="0" applyNumberFormat="1" applyFont="1" applyFill="1" applyBorder="1" applyAlignment="1">
      <alignment horizontal="right" vertical="center" shrinkToFit="1"/>
    </xf>
    <xf numFmtId="0" fontId="31" fillId="5" borderId="9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169" fontId="17" fillId="0" borderId="2" xfId="0" applyNumberFormat="1" applyFont="1" applyBorder="1"/>
    <xf numFmtId="169" fontId="48" fillId="0" borderId="2" xfId="0" applyNumberFormat="1" applyFont="1" applyBorder="1"/>
    <xf numFmtId="1" fontId="53" fillId="0" borderId="2" xfId="0" applyNumberFormat="1" applyFont="1" applyBorder="1"/>
    <xf numFmtId="165" fontId="39" fillId="3" borderId="2" xfId="0" applyNumberFormat="1" applyFont="1" applyFill="1" applyBorder="1" applyAlignment="1">
      <alignment horizontal="center" vertical="center" shrinkToFit="1"/>
    </xf>
    <xf numFmtId="0" fontId="0" fillId="6" borderId="17" xfId="0" applyFill="1" applyBorder="1" applyAlignment="1">
      <alignment vertical="center"/>
    </xf>
    <xf numFmtId="0" fontId="0" fillId="0" borderId="17" xfId="0" applyBorder="1" applyAlignment="1">
      <alignment horizontal="left" vertical="center"/>
    </xf>
    <xf numFmtId="165" fontId="38" fillId="0" borderId="17" xfId="0" applyNumberFormat="1" applyFont="1" applyBorder="1" applyAlignment="1">
      <alignment horizontal="center" vertical="center" shrinkToFit="1"/>
    </xf>
    <xf numFmtId="0" fontId="34" fillId="0" borderId="17" xfId="0" applyFont="1" applyBorder="1" applyAlignment="1">
      <alignment horizontal="left" vertical="center" wrapText="1"/>
    </xf>
    <xf numFmtId="165" fontId="39" fillId="0" borderId="17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167" fontId="41" fillId="11" borderId="17" xfId="3" applyFont="1" applyFill="1" applyBorder="1" applyAlignment="1">
      <alignment horizontal="left" vertical="center"/>
    </xf>
    <xf numFmtId="165" fontId="39" fillId="0" borderId="17" xfId="0" applyNumberFormat="1" applyFont="1" applyBorder="1" applyAlignment="1">
      <alignment horizontal="left" vertical="center" shrinkToFit="1"/>
    </xf>
    <xf numFmtId="0" fontId="44" fillId="0" borderId="17" xfId="0" applyFont="1" applyBorder="1" applyAlignment="1">
      <alignment horizontal="center" vertical="center" shrinkToFit="1"/>
    </xf>
    <xf numFmtId="0" fontId="39" fillId="0" borderId="17" xfId="0" applyFont="1" applyBorder="1" applyAlignment="1">
      <alignment horizontal="center" vertical="center" shrinkToFit="1"/>
    </xf>
    <xf numFmtId="167" fontId="41" fillId="11" borderId="17" xfId="3" applyFont="1" applyFill="1" applyBorder="1" applyAlignment="1">
      <alignment vertical="center"/>
    </xf>
    <xf numFmtId="165" fontId="44" fillId="0" borderId="17" xfId="0" applyNumberFormat="1" applyFont="1" applyBorder="1" applyAlignment="1">
      <alignment horizontal="center" vertical="center" shrinkToFit="1"/>
    </xf>
    <xf numFmtId="0" fontId="34" fillId="3" borderId="17" xfId="0" applyFont="1" applyFill="1" applyBorder="1" applyAlignment="1">
      <alignment horizontal="left" vertical="center" wrapText="1"/>
    </xf>
    <xf numFmtId="165" fontId="46" fillId="0" borderId="17" xfId="0" applyNumberFormat="1" applyFont="1" applyBorder="1" applyAlignment="1">
      <alignment horizontal="center" vertical="center" shrinkToFit="1"/>
    </xf>
    <xf numFmtId="0" fontId="0" fillId="3" borderId="17" xfId="0" applyFill="1" applyBorder="1" applyAlignment="1">
      <alignment horizontal="left" vertical="center"/>
    </xf>
    <xf numFmtId="165" fontId="38" fillId="3" borderId="17" xfId="0" applyNumberFormat="1" applyFont="1" applyFill="1" applyBorder="1" applyAlignment="1">
      <alignment horizontal="center" vertical="center" shrinkToFit="1"/>
    </xf>
    <xf numFmtId="164" fontId="78" fillId="0" borderId="2" xfId="0" applyNumberFormat="1" applyFont="1" applyBorder="1" applyAlignment="1">
      <alignment horizontal="right" vertical="center"/>
    </xf>
    <xf numFmtId="164" fontId="78" fillId="2" borderId="2" xfId="0" applyNumberFormat="1" applyFont="1" applyFill="1" applyBorder="1" applyAlignment="1">
      <alignment horizontal="right" vertical="center"/>
    </xf>
    <xf numFmtId="17" fontId="59" fillId="0" borderId="0" xfId="0" applyNumberFormat="1" applyFont="1" applyAlignment="1">
      <alignment horizontal="center" vertical="center"/>
    </xf>
    <xf numFmtId="2" fontId="24" fillId="4" borderId="2" xfId="0" applyNumberFormat="1" applyFont="1" applyFill="1" applyBorder="1" applyAlignment="1">
      <alignment horizontal="right" vertical="center" shrinkToFit="1"/>
    </xf>
    <xf numFmtId="2" fontId="24" fillId="3" borderId="2" xfId="0" applyNumberFormat="1" applyFont="1" applyFill="1" applyBorder="1" applyAlignment="1">
      <alignment horizontal="right" vertical="top" shrinkToFit="1"/>
    </xf>
    <xf numFmtId="2" fontId="23" fillId="3" borderId="2" xfId="0" applyNumberFormat="1" applyFont="1" applyFill="1" applyBorder="1" applyAlignment="1">
      <alignment horizontal="right" vertical="top" shrinkToFit="1"/>
    </xf>
    <xf numFmtId="2" fontId="9" fillId="0" borderId="2" xfId="0" applyNumberFormat="1" applyFont="1" applyBorder="1" applyAlignment="1">
      <alignment horizontal="center" vertical="center" wrapText="1"/>
    </xf>
    <xf numFmtId="2" fontId="69" fillId="13" borderId="0" xfId="0" applyNumberFormat="1" applyFont="1" applyFill="1" applyAlignment="1">
      <alignment horizontal="center" vertical="center"/>
    </xf>
    <xf numFmtId="2" fontId="69" fillId="7" borderId="2" xfId="0" applyNumberFormat="1" applyFont="1" applyFill="1" applyBorder="1" applyAlignment="1">
      <alignment horizontal="right" vertical="center" shrinkToFit="1"/>
    </xf>
    <xf numFmtId="2" fontId="69" fillId="8" borderId="2" xfId="0" applyNumberFormat="1" applyFont="1" applyFill="1" applyBorder="1" applyAlignment="1">
      <alignment horizontal="right" vertical="center" shrinkToFit="1"/>
    </xf>
    <xf numFmtId="2" fontId="66" fillId="3" borderId="2" xfId="0" applyNumberFormat="1" applyFont="1" applyFill="1" applyBorder="1" applyAlignment="1">
      <alignment horizontal="right" vertical="center" shrinkToFit="1"/>
    </xf>
    <xf numFmtId="2" fontId="69" fillId="4" borderId="2" xfId="0" applyNumberFormat="1" applyFont="1" applyFill="1" applyBorder="1" applyAlignment="1">
      <alignment horizontal="right" vertical="center" shrinkToFit="1"/>
    </xf>
    <xf numFmtId="2" fontId="69" fillId="9" borderId="2" xfId="0" applyNumberFormat="1" applyFont="1" applyFill="1" applyBorder="1" applyAlignment="1">
      <alignment horizontal="right" vertical="center" shrinkToFit="1"/>
    </xf>
    <xf numFmtId="2" fontId="69" fillId="10" borderId="2" xfId="0" applyNumberFormat="1" applyFont="1" applyFill="1" applyBorder="1" applyAlignment="1">
      <alignment horizontal="right" vertical="center" shrinkToFit="1"/>
    </xf>
    <xf numFmtId="2" fontId="69" fillId="11" borderId="2" xfId="0" applyNumberFormat="1" applyFont="1" applyFill="1" applyBorder="1" applyAlignment="1">
      <alignment horizontal="right" vertical="center" shrinkToFit="1"/>
    </xf>
    <xf numFmtId="2" fontId="69" fillId="3" borderId="2" xfId="0" applyNumberFormat="1" applyFont="1" applyFill="1" applyBorder="1" applyAlignment="1">
      <alignment horizontal="right" vertical="center" shrinkToFit="1"/>
    </xf>
    <xf numFmtId="2" fontId="66" fillId="11" borderId="2" xfId="0" applyNumberFormat="1" applyFont="1" applyFill="1" applyBorder="1" applyAlignment="1">
      <alignment horizontal="right" vertical="center" shrinkToFit="1"/>
    </xf>
    <xf numFmtId="169" fontId="21" fillId="3" borderId="2" xfId="0" applyNumberFormat="1" applyFont="1" applyFill="1" applyBorder="1" applyAlignment="1">
      <alignment horizontal="right" vertical="center" shrinkToFit="1"/>
    </xf>
    <xf numFmtId="0" fontId="61" fillId="2" borderId="6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69" fillId="2" borderId="2" xfId="0" applyFont="1" applyFill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/>
    </xf>
    <xf numFmtId="169" fontId="48" fillId="5" borderId="2" xfId="0" applyNumberFormat="1" applyFont="1" applyFill="1" applyBorder="1" applyAlignment="1">
      <alignment horizontal="center" vertical="center" wrapText="1"/>
    </xf>
    <xf numFmtId="169" fontId="48" fillId="14" borderId="2" xfId="0" applyNumberFormat="1" applyFont="1" applyFill="1" applyBorder="1" applyAlignment="1">
      <alignment horizontal="center" vertical="center" wrapText="1"/>
    </xf>
    <xf numFmtId="169" fontId="17" fillId="14" borderId="6" xfId="0" applyNumberFormat="1" applyFont="1" applyFill="1" applyBorder="1" applyAlignment="1">
      <alignment horizontal="center" vertical="center" wrapText="1"/>
    </xf>
    <xf numFmtId="1" fontId="62" fillId="0" borderId="0" xfId="0" applyNumberFormat="1" applyFont="1" applyAlignment="1">
      <alignment horizontal="left" vertical="center"/>
    </xf>
    <xf numFmtId="169" fontId="17" fillId="5" borderId="6" xfId="0" applyNumberFormat="1" applyFont="1" applyFill="1" applyBorder="1" applyAlignment="1">
      <alignment horizontal="center" vertical="center" wrapText="1"/>
    </xf>
    <xf numFmtId="169" fontId="61" fillId="0" borderId="2" xfId="0" applyNumberFormat="1" applyFont="1" applyBorder="1" applyAlignment="1">
      <alignment horizontal="right" vertical="center" shrinkToFit="1"/>
    </xf>
    <xf numFmtId="169" fontId="61" fillId="9" borderId="2" xfId="0" applyNumberFormat="1" applyFont="1" applyFill="1" applyBorder="1" applyAlignment="1">
      <alignment horizontal="right" vertical="center" shrinkToFit="1"/>
    </xf>
    <xf numFmtId="169" fontId="61" fillId="10" borderId="2" xfId="0" applyNumberFormat="1" applyFont="1" applyFill="1" applyBorder="1" applyAlignment="1">
      <alignment horizontal="right" vertical="center" shrinkToFit="1"/>
    </xf>
    <xf numFmtId="169" fontId="17" fillId="0" borderId="2" xfId="0" applyNumberFormat="1" applyFont="1" applyBorder="1" applyAlignment="1" applyProtection="1">
      <alignment vertical="center"/>
      <protection locked="0"/>
    </xf>
    <xf numFmtId="169" fontId="62" fillId="0" borderId="0" xfId="0" applyNumberFormat="1" applyFont="1" applyAlignment="1">
      <alignment horizontal="left" vertical="center"/>
    </xf>
    <xf numFmtId="17" fontId="61" fillId="0" borderId="0" xfId="0" applyNumberFormat="1" applyFont="1" applyAlignment="1">
      <alignment horizontal="center" vertical="center"/>
    </xf>
    <xf numFmtId="169" fontId="62" fillId="0" borderId="0" xfId="0" applyNumberFormat="1" applyFont="1" applyAlignment="1">
      <alignment vertical="center"/>
    </xf>
    <xf numFmtId="169" fontId="15" fillId="0" borderId="0" xfId="0" applyNumberFormat="1" applyFont="1" applyAlignment="1">
      <alignment horizontal="left" vertical="center"/>
    </xf>
    <xf numFmtId="0" fontId="79" fillId="0" borderId="2" xfId="0" applyFont="1" applyBorder="1" applyAlignment="1">
      <alignment horizontal="center" vertical="center" shrinkToFit="1"/>
    </xf>
    <xf numFmtId="4" fontId="78" fillId="0" borderId="2" xfId="0" applyNumberFormat="1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shrinkToFit="1"/>
    </xf>
    <xf numFmtId="4" fontId="18" fillId="0" borderId="2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right" vertical="center"/>
    </xf>
    <xf numFmtId="164" fontId="17" fillId="2" borderId="2" xfId="0" applyNumberFormat="1" applyFont="1" applyFill="1" applyBorder="1" applyAlignment="1">
      <alignment horizontal="right" vertical="center"/>
    </xf>
    <xf numFmtId="4" fontId="18" fillId="3" borderId="3" xfId="0" applyNumberFormat="1" applyFont="1" applyFill="1" applyBorder="1" applyAlignment="1">
      <alignment horizontal="right" vertical="center" wrapText="1"/>
    </xf>
    <xf numFmtId="0" fontId="4" fillId="0" borderId="0" xfId="0" applyFont="1"/>
    <xf numFmtId="164" fontId="21" fillId="3" borderId="2" xfId="0" applyNumberFormat="1" applyFont="1" applyFill="1" applyBorder="1" applyAlignment="1">
      <alignment horizontal="right" vertical="center" shrinkToFit="1"/>
    </xf>
    <xf numFmtId="169" fontId="21" fillId="8" borderId="9" xfId="0" applyNumberFormat="1" applyFont="1" applyFill="1" applyBorder="1" applyAlignment="1">
      <alignment horizontal="right" vertical="center" shrinkToFit="1"/>
    </xf>
    <xf numFmtId="164" fontId="21" fillId="3" borderId="3" xfId="0" applyNumberFormat="1" applyFont="1" applyFill="1" applyBorder="1" applyAlignment="1">
      <alignment horizontal="right" vertical="center" shrinkToFit="1"/>
    </xf>
    <xf numFmtId="164" fontId="21" fillId="0" borderId="6" xfId="0" applyNumberFormat="1" applyFont="1" applyBorder="1" applyAlignment="1">
      <alignment horizontal="right" vertical="center"/>
    </xf>
    <xf numFmtId="164" fontId="21" fillId="0" borderId="6" xfId="2" applyNumberFormat="1" applyFont="1" applyBorder="1" applyAlignment="1">
      <alignment horizontal="right" vertical="center" shrinkToFit="1"/>
    </xf>
    <xf numFmtId="164" fontId="21" fillId="0" borderId="6" xfId="0" applyNumberFormat="1" applyFont="1" applyBorder="1" applyAlignment="1">
      <alignment horizontal="right" vertical="center" shrinkToFit="1"/>
    </xf>
    <xf numFmtId="164" fontId="21" fillId="0" borderId="6" xfId="0" applyNumberFormat="1" applyFont="1" applyBorder="1" applyAlignment="1">
      <alignment horizontal="right" vertical="center" wrapText="1"/>
    </xf>
    <xf numFmtId="164" fontId="21" fillId="0" borderId="3" xfId="0" applyNumberFormat="1" applyFont="1" applyBorder="1" applyAlignment="1">
      <alignment horizontal="right" vertical="center" shrinkToFit="1"/>
    </xf>
    <xf numFmtId="0" fontId="80" fillId="0" borderId="0" xfId="0" applyFont="1"/>
    <xf numFmtId="164" fontId="61" fillId="3" borderId="2" xfId="0" applyNumberFormat="1" applyFont="1" applyFill="1" applyBorder="1" applyAlignment="1">
      <alignment horizontal="right" vertical="center" shrinkToFit="1"/>
    </xf>
    <xf numFmtId="169" fontId="61" fillId="8" borderId="9" xfId="0" applyNumberFormat="1" applyFont="1" applyFill="1" applyBorder="1" applyAlignment="1">
      <alignment horizontal="right" vertical="center" shrinkToFit="1"/>
    </xf>
    <xf numFmtId="164" fontId="61" fillId="3" borderId="3" xfId="0" applyNumberFormat="1" applyFont="1" applyFill="1" applyBorder="1" applyAlignment="1">
      <alignment horizontal="right" vertical="center" shrinkToFit="1"/>
    </xf>
    <xf numFmtId="164" fontId="61" fillId="0" borderId="6" xfId="0" applyNumberFormat="1" applyFont="1" applyBorder="1" applyAlignment="1">
      <alignment horizontal="right" vertical="center"/>
    </xf>
    <xf numFmtId="164" fontId="61" fillId="0" borderId="6" xfId="2" applyNumberFormat="1" applyFont="1" applyBorder="1" applyAlignment="1">
      <alignment horizontal="right" vertical="center" shrinkToFit="1"/>
    </xf>
    <xf numFmtId="164" fontId="61" fillId="0" borderId="6" xfId="0" applyNumberFormat="1" applyFont="1" applyBorder="1" applyAlignment="1">
      <alignment horizontal="right" vertical="center" shrinkToFit="1"/>
    </xf>
    <xf numFmtId="164" fontId="61" fillId="0" borderId="6" xfId="0" applyNumberFormat="1" applyFont="1" applyBorder="1" applyAlignment="1">
      <alignment horizontal="right" vertical="center" wrapText="1"/>
    </xf>
    <xf numFmtId="4" fontId="0" fillId="0" borderId="0" xfId="0" applyNumberFormat="1"/>
    <xf numFmtId="169" fontId="15" fillId="0" borderId="3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169" fontId="61" fillId="5" borderId="0" xfId="0" applyNumberFormat="1" applyFont="1" applyFill="1" applyAlignment="1">
      <alignment vertical="center"/>
    </xf>
    <xf numFmtId="169" fontId="61" fillId="5" borderId="0" xfId="0" applyNumberFormat="1" applyFont="1" applyFill="1" applyAlignment="1">
      <alignment horizontal="right" vertical="center"/>
    </xf>
    <xf numFmtId="0" fontId="52" fillId="0" borderId="0" xfId="0" applyFont="1" applyAlignment="1">
      <alignment horizontal="center" vertical="center" wrapText="1"/>
    </xf>
    <xf numFmtId="169" fontId="0" fillId="0" borderId="0" xfId="0" applyNumberFormat="1" applyAlignment="1">
      <alignment horizontal="left" vertical="top"/>
    </xf>
    <xf numFmtId="4" fontId="81" fillId="0" borderId="0" xfId="0" applyNumberFormat="1" applyFont="1" applyAlignment="1">
      <alignment horizontal="left" vertical="top"/>
    </xf>
    <xf numFmtId="4" fontId="81" fillId="0" borderId="0" xfId="0" applyNumberFormat="1" applyFont="1"/>
    <xf numFmtId="0" fontId="37" fillId="0" borderId="17" xfId="0" applyFont="1" applyBorder="1" applyAlignment="1">
      <alignment horizontal="left" vertical="center" wrapText="1"/>
    </xf>
    <xf numFmtId="0" fontId="37" fillId="0" borderId="17" xfId="0" applyFont="1" applyBorder="1" applyAlignment="1">
      <alignment horizontal="center" vertical="center" wrapText="1"/>
    </xf>
    <xf numFmtId="2" fontId="69" fillId="0" borderId="2" xfId="0" applyNumberFormat="1" applyFont="1" applyBorder="1" applyAlignment="1">
      <alignment horizontal="center" vertical="center" shrinkToFit="1"/>
    </xf>
    <xf numFmtId="0" fontId="82" fillId="0" borderId="17" xfId="0" applyFont="1" applyBorder="1" applyAlignment="1">
      <alignment horizontal="center" vertical="center" wrapText="1"/>
    </xf>
    <xf numFmtId="2" fontId="66" fillId="0" borderId="2" xfId="0" applyNumberFormat="1" applyFont="1" applyBorder="1" applyAlignment="1">
      <alignment horizontal="center" vertical="center" shrinkToFit="1"/>
    </xf>
    <xf numFmtId="169" fontId="62" fillId="0" borderId="3" xfId="0" applyNumberFormat="1" applyFont="1" applyBorder="1" applyAlignment="1">
      <alignment horizontal="right"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0" fillId="0" borderId="2" xfId="0" applyBorder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3" borderId="4" xfId="0" applyFill="1" applyBorder="1"/>
    <xf numFmtId="0" fontId="2" fillId="0" borderId="5" xfId="0" applyFont="1" applyBorder="1" applyAlignment="1">
      <alignment horizontal="left" vertical="top" indent="6"/>
    </xf>
    <xf numFmtId="0" fontId="9" fillId="3" borderId="2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9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6" xfId="0" applyBorder="1"/>
    <xf numFmtId="0" fontId="9" fillId="4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top" wrapText="1"/>
    </xf>
    <xf numFmtId="167" fontId="23" fillId="0" borderId="2" xfId="3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4" fillId="7" borderId="17" xfId="0" applyFont="1" applyFill="1" applyBorder="1" applyAlignment="1">
      <alignment horizontal="left" vertical="center" wrapText="1"/>
    </xf>
    <xf numFmtId="0" fontId="34" fillId="8" borderId="17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0" fontId="36" fillId="4" borderId="17" xfId="0" applyFont="1" applyFill="1" applyBorder="1" applyAlignment="1">
      <alignment horizontal="left" vertical="center" wrapText="1"/>
    </xf>
    <xf numFmtId="0" fontId="37" fillId="11" borderId="17" xfId="0" applyFont="1" applyFill="1" applyBorder="1" applyAlignment="1">
      <alignment horizontal="left" vertical="center" wrapText="1"/>
    </xf>
    <xf numFmtId="0" fontId="34" fillId="12" borderId="17" xfId="0" applyFont="1" applyFill="1" applyBorder="1" applyAlignment="1">
      <alignment horizontal="left" vertical="center" wrapText="1"/>
    </xf>
    <xf numFmtId="0" fontId="34" fillId="9" borderId="17" xfId="0" applyFont="1" applyFill="1" applyBorder="1" applyAlignment="1">
      <alignment horizontal="left" vertical="center" wrapText="1"/>
    </xf>
    <xf numFmtId="0" fontId="37" fillId="10" borderId="17" xfId="0" applyFont="1" applyFill="1" applyBorder="1" applyAlignment="1">
      <alignment horizontal="left" vertical="center" wrapText="1"/>
    </xf>
    <xf numFmtId="167" fontId="41" fillId="11" borderId="17" xfId="3" applyFont="1" applyFill="1" applyBorder="1" applyAlignment="1">
      <alignment horizontal="left" vertical="center"/>
    </xf>
    <xf numFmtId="0" fontId="34" fillId="9" borderId="17" xfId="0" applyFont="1" applyFill="1" applyBorder="1" applyAlignment="1">
      <alignment horizontal="left" vertical="center"/>
    </xf>
    <xf numFmtId="0" fontId="21" fillId="9" borderId="17" xfId="0" applyFont="1" applyFill="1" applyBorder="1" applyAlignment="1">
      <alignment horizontal="left" vertical="center" wrapText="1"/>
    </xf>
    <xf numFmtId="0" fontId="65" fillId="11" borderId="17" xfId="0" applyFont="1" applyFill="1" applyBorder="1" applyAlignment="1">
      <alignment horizontal="left" vertical="center" wrapText="1"/>
    </xf>
    <xf numFmtId="0" fontId="42" fillId="11" borderId="17" xfId="0" applyFont="1" applyFill="1" applyBorder="1" applyAlignment="1">
      <alignment horizontal="left" vertical="center" wrapText="1"/>
    </xf>
    <xf numFmtId="0" fontId="64" fillId="11" borderId="17" xfId="0" applyFont="1" applyFill="1" applyBorder="1" applyAlignment="1">
      <alignment horizontal="left" vertical="center" wrapText="1"/>
    </xf>
    <xf numFmtId="0" fontId="43" fillId="11" borderId="17" xfId="0" applyFont="1" applyFill="1" applyBorder="1" applyAlignment="1">
      <alignment horizontal="left" vertical="center" wrapText="1"/>
    </xf>
    <xf numFmtId="0" fontId="45" fillId="11" borderId="17" xfId="0" applyFont="1" applyFill="1" applyBorder="1" applyAlignment="1">
      <alignment horizontal="left" vertical="center" wrapText="1"/>
    </xf>
    <xf numFmtId="0" fontId="34" fillId="11" borderId="17" xfId="0" applyFont="1" applyFill="1" applyBorder="1" applyAlignment="1">
      <alignment horizontal="left" vertical="center" wrapText="1"/>
    </xf>
    <xf numFmtId="0" fontId="47" fillId="10" borderId="17" xfId="0" applyFont="1" applyFill="1" applyBorder="1" applyAlignment="1">
      <alignment horizontal="left" vertical="center" wrapText="1"/>
    </xf>
    <xf numFmtId="165" fontId="33" fillId="0" borderId="17" xfId="0" applyNumberFormat="1" applyFont="1" applyBorder="1" applyAlignment="1">
      <alignment horizontal="left" vertical="center" shrinkToFit="1"/>
    </xf>
    <xf numFmtId="0" fontId="35" fillId="4" borderId="17" xfId="0" applyFont="1" applyFill="1" applyBorder="1" applyAlignment="1">
      <alignment horizontal="left" vertical="center" wrapText="1"/>
    </xf>
    <xf numFmtId="0" fontId="35" fillId="9" borderId="17" xfId="0" applyFont="1" applyFill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50" fillId="10" borderId="17" xfId="0" applyFont="1" applyFill="1" applyBorder="1" applyAlignment="1">
      <alignment horizontal="left" vertical="center" wrapText="1"/>
    </xf>
    <xf numFmtId="0" fontId="49" fillId="11" borderId="17" xfId="0" applyFont="1" applyFill="1" applyBorder="1" applyAlignment="1">
      <alignment horizontal="left" vertical="center" wrapText="1"/>
    </xf>
    <xf numFmtId="0" fontId="64" fillId="10" borderId="17" xfId="0" applyFont="1" applyFill="1" applyBorder="1" applyAlignment="1">
      <alignment horizontal="left" vertical="center" wrapText="1"/>
    </xf>
    <xf numFmtId="0" fontId="43" fillId="10" borderId="17" xfId="0" applyFont="1" applyFill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0" fillId="0" borderId="0" xfId="0"/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6" fillId="3" borderId="0" xfId="0" applyFont="1" applyFill="1" applyAlignment="1">
      <alignment horizontal="left" vertical="center"/>
    </xf>
    <xf numFmtId="0" fontId="55" fillId="3" borderId="0" xfId="0" applyFont="1" applyFill="1" applyAlignment="1">
      <alignment horizontal="left" vertical="center"/>
    </xf>
    <xf numFmtId="0" fontId="51" fillId="4" borderId="17" xfId="0" applyFont="1" applyFill="1" applyBorder="1" applyAlignment="1">
      <alignment horizontal="left" vertical="center" wrapText="1"/>
    </xf>
    <xf numFmtId="0" fontId="63" fillId="10" borderId="17" xfId="0" applyFont="1" applyFill="1" applyBorder="1" applyAlignment="1">
      <alignment horizontal="left" vertical="center" wrapText="1"/>
    </xf>
    <xf numFmtId="0" fontId="34" fillId="10" borderId="17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167" fontId="21" fillId="5" borderId="0" xfId="3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52" fillId="3" borderId="0" xfId="0" applyFont="1" applyFill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35" fillId="0" borderId="6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4" fillId="12" borderId="11" xfId="0" applyFont="1" applyFill="1" applyBorder="1" applyAlignment="1">
      <alignment horizontal="left" vertical="center" wrapText="1"/>
    </xf>
    <xf numFmtId="0" fontId="34" fillId="12" borderId="0" xfId="0" applyFont="1" applyFill="1" applyAlignment="1">
      <alignment horizontal="left" vertical="center" wrapText="1"/>
    </xf>
    <xf numFmtId="0" fontId="34" fillId="12" borderId="12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5" fillId="3" borderId="6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72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34" fillId="7" borderId="6" xfId="0" applyFont="1" applyFill="1" applyBorder="1" applyAlignment="1">
      <alignment horizontal="left" vertical="center" wrapText="1"/>
    </xf>
    <xf numFmtId="0" fontId="34" fillId="7" borderId="4" xfId="0" applyFont="1" applyFill="1" applyBorder="1" applyAlignment="1">
      <alignment horizontal="left" vertical="center" wrapText="1"/>
    </xf>
    <xf numFmtId="0" fontId="34" fillId="7" borderId="3" xfId="0" applyFont="1" applyFill="1" applyBorder="1" applyAlignment="1">
      <alignment horizontal="left" vertical="center" wrapText="1"/>
    </xf>
    <xf numFmtId="0" fontId="34" fillId="8" borderId="0" xfId="0" applyFont="1" applyFill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165" fontId="33" fillId="0" borderId="14" xfId="0" applyNumberFormat="1" applyFont="1" applyBorder="1" applyAlignment="1">
      <alignment horizontal="left" vertical="center" shrinkToFit="1"/>
    </xf>
    <xf numFmtId="165" fontId="33" fillId="0" borderId="15" xfId="0" applyNumberFormat="1" applyFont="1" applyBorder="1" applyAlignment="1">
      <alignment horizontal="left" vertical="center" shrinkToFit="1"/>
    </xf>
    <xf numFmtId="165" fontId="33" fillId="0" borderId="16" xfId="0" applyNumberFormat="1" applyFont="1" applyBorder="1" applyAlignment="1">
      <alignment horizontal="left" vertical="center" shrinkToFit="1"/>
    </xf>
    <xf numFmtId="0" fontId="33" fillId="0" borderId="14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28" fillId="3" borderId="14" xfId="0" applyFont="1" applyFill="1" applyBorder="1" applyAlignment="1">
      <alignment horizontal="left" vertical="center" wrapText="1"/>
    </xf>
    <xf numFmtId="0" fontId="28" fillId="3" borderId="15" xfId="0" applyFont="1" applyFill="1" applyBorder="1" applyAlignment="1">
      <alignment horizontal="left" vertical="center" wrapText="1"/>
    </xf>
    <xf numFmtId="0" fontId="28" fillId="3" borderId="1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4" fillId="7" borderId="14" xfId="0" applyFont="1" applyFill="1" applyBorder="1" applyAlignment="1">
      <alignment horizontal="left" vertical="center" wrapText="1"/>
    </xf>
    <xf numFmtId="0" fontId="34" fillId="7" borderId="15" xfId="0" applyFont="1" applyFill="1" applyBorder="1" applyAlignment="1">
      <alignment horizontal="left" vertical="center" wrapText="1"/>
    </xf>
    <xf numFmtId="0" fontId="34" fillId="7" borderId="16" xfId="0" applyFont="1" applyFill="1" applyBorder="1" applyAlignment="1">
      <alignment horizontal="left" vertical="center" wrapText="1"/>
    </xf>
    <xf numFmtId="0" fontId="34" fillId="8" borderId="14" xfId="0" applyFont="1" applyFill="1" applyBorder="1" applyAlignment="1">
      <alignment horizontal="left" vertical="center" wrapText="1"/>
    </xf>
    <xf numFmtId="0" fontId="34" fillId="8" borderId="15" xfId="0" applyFont="1" applyFill="1" applyBorder="1" applyAlignment="1">
      <alignment horizontal="left" vertical="center" wrapText="1"/>
    </xf>
    <xf numFmtId="0" fontId="34" fillId="8" borderId="16" xfId="0" applyFont="1" applyFill="1" applyBorder="1" applyAlignment="1">
      <alignment horizontal="left" vertical="center" wrapText="1"/>
    </xf>
  </cellXfs>
  <cellStyles count="15">
    <cellStyle name="Comma 2" xfId="1" xr:uid="{00000000-0005-0000-0000-000000000000}"/>
    <cellStyle name="Excel Built-in Comma" xfId="2" xr:uid="{00000000-0005-0000-0000-000001000000}"/>
    <cellStyle name="Excel Built-in Normal" xfId="11" xr:uid="{832E6216-E641-421F-8FAD-5DC58BF5BE6C}"/>
    <cellStyle name="Excel Built-in Normal 1" xfId="3" xr:uid="{00000000-0005-0000-0000-000002000000}"/>
    <cellStyle name="Heading" xfId="4" xr:uid="{00000000-0005-0000-0000-000003000000}"/>
    <cellStyle name="Heading1" xfId="5" xr:uid="{00000000-0005-0000-0000-000004000000}"/>
    <cellStyle name="Normal 2" xfId="6" xr:uid="{00000000-0005-0000-0000-000006000000}"/>
    <cellStyle name="Normal 2 2" xfId="12" xr:uid="{D6AAF3D0-86FA-4B10-8536-8B42954A9085}"/>
    <cellStyle name="Normal 3" xfId="7" xr:uid="{00000000-0005-0000-0000-000007000000}"/>
    <cellStyle name="Normal 3 2" xfId="13" xr:uid="{A953665E-2C5C-4C04-8FE5-B2D16E82873C}"/>
    <cellStyle name="Normal 4" xfId="10" xr:uid="{2BEAF95A-E75E-497F-9C76-4B8A042BFC7C}"/>
    <cellStyle name="Normalno" xfId="0" builtinId="0" customBuiltin="1"/>
    <cellStyle name="Obično_List7" xfId="14" xr:uid="{EFBA6473-4D99-4E8A-A584-6506DB7AE551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6"/>
  <sheetViews>
    <sheetView tabSelected="1" workbookViewId="0">
      <selection sqref="A1:G1"/>
    </sheetView>
  </sheetViews>
  <sheetFormatPr defaultRowHeight="15.75"/>
  <cols>
    <col min="1" max="4" width="8.125" customWidth="1"/>
    <col min="5" max="5" width="11.625" style="2" customWidth="1"/>
    <col min="6" max="6" width="12.875" style="53" customWidth="1"/>
    <col min="7" max="7" width="11.875" style="91" customWidth="1"/>
    <col min="8" max="8" width="5.75" style="2" customWidth="1"/>
    <col min="9" max="9" width="8.125" customWidth="1"/>
    <col min="10" max="10" width="9.75" customWidth="1"/>
    <col min="11" max="1021" width="8.125" customWidth="1"/>
  </cols>
  <sheetData>
    <row r="1" spans="1:1020" ht="44.25" customHeight="1">
      <c r="A1" s="272" t="s">
        <v>294</v>
      </c>
      <c r="B1" s="272"/>
      <c r="C1" s="272"/>
      <c r="D1" s="272"/>
      <c r="E1" s="272"/>
      <c r="F1" s="272"/>
      <c r="G1" s="272"/>
      <c r="H1" s="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</row>
    <row r="2" spans="1:1020" ht="17.25">
      <c r="A2" s="273" t="s">
        <v>278</v>
      </c>
      <c r="B2" s="273"/>
      <c r="C2" s="273"/>
      <c r="D2" s="273"/>
      <c r="E2" s="273"/>
      <c r="F2" s="273"/>
      <c r="G2" s="273"/>
      <c r="H2" s="10"/>
    </row>
    <row r="3" spans="1:1020" ht="14.25">
      <c r="A3" s="274" t="s">
        <v>0</v>
      </c>
      <c r="B3" s="274"/>
      <c r="C3" s="274"/>
      <c r="D3" s="274"/>
      <c r="E3" s="274"/>
      <c r="F3" s="274"/>
      <c r="G3" s="274"/>
      <c r="H3" s="11"/>
    </row>
    <row r="4" spans="1:1020" ht="14.25">
      <c r="A4" s="275" t="s">
        <v>288</v>
      </c>
      <c r="B4" s="275"/>
      <c r="C4" s="275"/>
      <c r="D4" s="275"/>
      <c r="E4" s="275"/>
      <c r="F4" s="275"/>
    </row>
    <row r="5" spans="1:1020" ht="31.5">
      <c r="A5" s="3"/>
      <c r="B5" s="271"/>
      <c r="C5" s="271"/>
      <c r="D5" s="271"/>
      <c r="E5" s="218" t="s">
        <v>277</v>
      </c>
      <c r="F5" s="218" t="s">
        <v>275</v>
      </c>
      <c r="G5" s="219" t="s">
        <v>276</v>
      </c>
      <c r="H5" s="49" t="s">
        <v>250</v>
      </c>
    </row>
    <row r="6" spans="1:1020">
      <c r="A6" s="4"/>
      <c r="B6" s="271"/>
      <c r="C6" s="271"/>
      <c r="D6" s="271"/>
      <c r="E6" s="51" t="s">
        <v>130</v>
      </c>
      <c r="F6" s="230" t="s">
        <v>131</v>
      </c>
      <c r="G6" s="232" t="s">
        <v>47</v>
      </c>
      <c r="H6" s="52" t="s">
        <v>251</v>
      </c>
    </row>
    <row r="7" spans="1:1020" ht="15" customHeight="1">
      <c r="A7" s="277" t="s">
        <v>1</v>
      </c>
      <c r="B7" s="277"/>
      <c r="C7" s="277"/>
      <c r="D7" s="277"/>
      <c r="E7" s="48"/>
      <c r="F7" s="231"/>
      <c r="G7" s="233"/>
      <c r="H7" s="50"/>
    </row>
    <row r="8" spans="1:1020" ht="15" customHeight="1">
      <c r="A8" s="5">
        <v>6</v>
      </c>
      <c r="B8" s="276" t="s">
        <v>2</v>
      </c>
      <c r="C8" s="276"/>
      <c r="D8" s="276"/>
      <c r="E8" s="195">
        <f>'Opći dio'!D8</f>
        <v>1963209.42</v>
      </c>
      <c r="F8" s="195">
        <f>'Opći dio'!E8</f>
        <v>-552500</v>
      </c>
      <c r="G8" s="234">
        <f>'Opći dio'!F8</f>
        <v>1410709.42</v>
      </c>
      <c r="H8" s="55">
        <f>G8/E8*100</f>
        <v>71.85730700090059</v>
      </c>
    </row>
    <row r="9" spans="1:1020" ht="25.5" customHeight="1">
      <c r="A9" s="5">
        <v>7</v>
      </c>
      <c r="B9" s="276" t="s">
        <v>3</v>
      </c>
      <c r="C9" s="276"/>
      <c r="D9" s="276"/>
      <c r="E9" s="195">
        <f>'Opći dio'!D25</f>
        <v>85650</v>
      </c>
      <c r="F9" s="195">
        <f>'Opći dio'!E25</f>
        <v>-20000</v>
      </c>
      <c r="G9" s="234">
        <f>'Opći dio'!F25</f>
        <v>65650</v>
      </c>
      <c r="H9" s="55">
        <f>G9/E9*100</f>
        <v>76.649153531815529</v>
      </c>
    </row>
    <row r="10" spans="1:1020" ht="15" customHeight="1">
      <c r="A10" s="6"/>
      <c r="B10" s="278" t="s">
        <v>4</v>
      </c>
      <c r="C10" s="278"/>
      <c r="D10" s="278"/>
      <c r="E10" s="196">
        <f>SUM(E8:E9)</f>
        <v>2048859.42</v>
      </c>
      <c r="F10" s="196">
        <f>SUM(F8:F9)</f>
        <v>-572500</v>
      </c>
      <c r="G10" s="235">
        <f t="shared" ref="G10" si="0">SUM(G8:G9)</f>
        <v>1476359.42</v>
      </c>
      <c r="H10" s="56">
        <f>G10/E10*100</f>
        <v>72.057624138995351</v>
      </c>
    </row>
    <row r="11" spans="1:1020">
      <c r="A11" s="5">
        <v>3</v>
      </c>
      <c r="B11" s="276" t="s">
        <v>5</v>
      </c>
      <c r="C11" s="276"/>
      <c r="D11" s="276"/>
      <c r="E11" s="195">
        <f>'Opći dio'!D30</f>
        <v>765527</v>
      </c>
      <c r="F11" s="195">
        <f>'Opći dio'!E30</f>
        <v>239800</v>
      </c>
      <c r="G11" s="234">
        <f>'Opći dio'!F30</f>
        <v>1007327</v>
      </c>
      <c r="H11" s="55">
        <f t="shared" ref="H11:H12" si="1">G11/E11*100</f>
        <v>131.58608383505742</v>
      </c>
    </row>
    <row r="12" spans="1:1020" ht="27" customHeight="1">
      <c r="A12" s="5">
        <v>4</v>
      </c>
      <c r="B12" s="276" t="s">
        <v>6</v>
      </c>
      <c r="C12" s="276"/>
      <c r="D12" s="276"/>
      <c r="E12" s="195">
        <f>'Opći dio'!D53</f>
        <v>1397910</v>
      </c>
      <c r="F12" s="195">
        <f>'Opći dio'!E53</f>
        <v>-583872</v>
      </c>
      <c r="G12" s="234">
        <f>'Opći dio'!F53</f>
        <v>814038</v>
      </c>
      <c r="H12" s="55">
        <f t="shared" si="1"/>
        <v>58.232504238470284</v>
      </c>
    </row>
    <row r="13" spans="1:1020" ht="15" customHeight="1">
      <c r="A13" s="6"/>
      <c r="B13" s="278" t="s">
        <v>7</v>
      </c>
      <c r="C13" s="278"/>
      <c r="D13" s="278"/>
      <c r="E13" s="196">
        <f>SUM(E11:E12)</f>
        <v>2163437</v>
      </c>
      <c r="F13" s="196">
        <f>SUM(F11:F12)</f>
        <v>-344072</v>
      </c>
      <c r="G13" s="235">
        <f t="shared" ref="G13" si="2">SUM(G11:G12)</f>
        <v>1821365</v>
      </c>
      <c r="H13" s="56">
        <f>G13/E13*100</f>
        <v>84.188492662370109</v>
      </c>
    </row>
    <row r="14" spans="1:1020" ht="11.85" customHeight="1">
      <c r="A14" s="4"/>
      <c r="B14" s="277" t="s">
        <v>247</v>
      </c>
      <c r="C14" s="277"/>
      <c r="D14" s="277"/>
      <c r="E14" s="195">
        <f>SUM(E10-E13)</f>
        <v>-114577.58000000007</v>
      </c>
      <c r="F14" s="195">
        <f>SUM(F10-F13)</f>
        <v>-228428</v>
      </c>
      <c r="G14" s="234">
        <f t="shared" ref="G14" si="3">SUM(G10-G13)</f>
        <v>-345005.58000000007</v>
      </c>
      <c r="H14" s="55">
        <f t="shared" ref="H14" si="4">G14/E14*100</f>
        <v>301.11089796101459</v>
      </c>
    </row>
    <row r="15" spans="1:1020" ht="23.1" customHeight="1">
      <c r="A15" s="4"/>
      <c r="B15" s="271"/>
      <c r="C15" s="271"/>
      <c r="D15" s="271"/>
      <c r="E15" s="195"/>
      <c r="F15" s="195"/>
      <c r="G15" s="234"/>
      <c r="H15" s="55">
        <v>0</v>
      </c>
    </row>
    <row r="16" spans="1:1020">
      <c r="A16" s="277" t="s">
        <v>8</v>
      </c>
      <c r="B16" s="277"/>
      <c r="C16" s="277"/>
      <c r="D16" s="277"/>
      <c r="E16" s="195"/>
      <c r="F16" s="195"/>
      <c r="G16" s="234"/>
      <c r="H16" s="55">
        <v>0</v>
      </c>
    </row>
    <row r="17" spans="1:8" ht="24" customHeight="1">
      <c r="A17" s="5">
        <v>8</v>
      </c>
      <c r="B17" s="276" t="s">
        <v>9</v>
      </c>
      <c r="C17" s="276"/>
      <c r="D17" s="276"/>
      <c r="E17" s="195">
        <v>0</v>
      </c>
      <c r="F17" s="195">
        <v>300000</v>
      </c>
      <c r="G17" s="234">
        <f>E17+F17</f>
        <v>300000</v>
      </c>
      <c r="H17" s="55">
        <v>0</v>
      </c>
    </row>
    <row r="18" spans="1:8" ht="24" customHeight="1">
      <c r="A18" s="5">
        <v>5</v>
      </c>
      <c r="B18" s="276" t="s">
        <v>10</v>
      </c>
      <c r="C18" s="276"/>
      <c r="D18" s="276"/>
      <c r="E18" s="195">
        <v>0</v>
      </c>
      <c r="F18" s="195">
        <v>0</v>
      </c>
      <c r="G18" s="234">
        <v>0</v>
      </c>
      <c r="H18" s="55">
        <v>0</v>
      </c>
    </row>
    <row r="19" spans="1:8">
      <c r="A19" s="6"/>
      <c r="B19" s="278" t="s">
        <v>11</v>
      </c>
      <c r="C19" s="278"/>
      <c r="D19" s="278"/>
      <c r="E19" s="196">
        <f t="shared" ref="E19" si="5">E17-E18</f>
        <v>0</v>
      </c>
      <c r="F19" s="196">
        <f t="shared" ref="F19:G19" si="6">F17-F18</f>
        <v>300000</v>
      </c>
      <c r="G19" s="235">
        <f t="shared" si="6"/>
        <v>300000</v>
      </c>
      <c r="H19" s="57">
        <v>0</v>
      </c>
    </row>
    <row r="20" spans="1:8">
      <c r="A20" s="4"/>
      <c r="B20" s="271"/>
      <c r="C20" s="271"/>
      <c r="D20" s="271"/>
      <c r="E20" s="195"/>
      <c r="F20" s="195"/>
      <c r="G20" s="234"/>
      <c r="H20" s="54"/>
    </row>
    <row r="21" spans="1:8" ht="25.5" customHeight="1">
      <c r="A21" s="277" t="s">
        <v>12</v>
      </c>
      <c r="B21" s="277"/>
      <c r="C21" s="277"/>
      <c r="D21" s="277"/>
      <c r="E21" s="195">
        <v>147861.47</v>
      </c>
      <c r="F21" s="195">
        <v>0</v>
      </c>
      <c r="G21" s="234">
        <v>45005.58</v>
      </c>
      <c r="H21" s="55">
        <f>G21/E21*100</f>
        <v>30.437665742130115</v>
      </c>
    </row>
    <row r="22" spans="1:8" ht="15" customHeight="1">
      <c r="A22" s="7">
        <v>9</v>
      </c>
      <c r="B22" s="278" t="s">
        <v>13</v>
      </c>
      <c r="C22" s="278"/>
      <c r="D22" s="278"/>
      <c r="E22" s="196">
        <v>114577.58</v>
      </c>
      <c r="F22" s="196">
        <v>-114577.58</v>
      </c>
      <c r="G22" s="235">
        <v>0</v>
      </c>
      <c r="H22" s="57"/>
    </row>
    <row r="23" spans="1:8" ht="21.75" customHeight="1">
      <c r="A23" s="8"/>
      <c r="B23" s="281" t="s">
        <v>14</v>
      </c>
      <c r="C23" s="281"/>
      <c r="D23" s="281"/>
      <c r="E23" s="92">
        <f>E19+E14+E22</f>
        <v>0</v>
      </c>
      <c r="F23" s="92">
        <f>F19+F14+F22</f>
        <v>-43005.58</v>
      </c>
      <c r="G23" s="236">
        <f>G10-G13+G19+G21</f>
        <v>-7.2759576141834259E-11</v>
      </c>
      <c r="H23" s="54">
        <v>0</v>
      </c>
    </row>
    <row r="24" spans="1:8" ht="15" customHeight="1">
      <c r="A24" s="279"/>
      <c r="B24" s="279"/>
      <c r="C24" s="279"/>
      <c r="D24" s="279"/>
      <c r="E24" s="279"/>
      <c r="F24" s="279"/>
      <c r="G24" s="279"/>
      <c r="H24" s="118"/>
    </row>
    <row r="25" spans="1:8" ht="14.25">
      <c r="A25" s="280" t="s">
        <v>15</v>
      </c>
      <c r="B25" s="280"/>
      <c r="C25" s="280"/>
      <c r="D25" s="280"/>
      <c r="E25" s="280"/>
      <c r="F25" s="280"/>
      <c r="G25" s="280"/>
      <c r="H25" s="119"/>
    </row>
    <row r="26" spans="1:8" ht="24" customHeight="1">
      <c r="A26" s="272" t="s">
        <v>279</v>
      </c>
      <c r="B26" s="272"/>
      <c r="C26" s="272"/>
      <c r="D26" s="272"/>
      <c r="E26" s="272"/>
      <c r="F26" s="272"/>
      <c r="G26" s="272"/>
      <c r="H26" s="12"/>
    </row>
  </sheetData>
  <mergeCells count="26">
    <mergeCell ref="A24:G24"/>
    <mergeCell ref="A25:G25"/>
    <mergeCell ref="A26:G26"/>
    <mergeCell ref="B18:D18"/>
    <mergeCell ref="B19:D19"/>
    <mergeCell ref="B20:D20"/>
    <mergeCell ref="A21:D21"/>
    <mergeCell ref="B22:D22"/>
    <mergeCell ref="B23:D23"/>
    <mergeCell ref="B17:D17"/>
    <mergeCell ref="B6:D6"/>
    <mergeCell ref="A7:D7"/>
    <mergeCell ref="B8:D8"/>
    <mergeCell ref="B9:D9"/>
    <mergeCell ref="B10:D10"/>
    <mergeCell ref="B11:D11"/>
    <mergeCell ref="B12:D12"/>
    <mergeCell ref="B13:D13"/>
    <mergeCell ref="B14:D14"/>
    <mergeCell ref="B15:D15"/>
    <mergeCell ref="A16:D16"/>
    <mergeCell ref="B5:D5"/>
    <mergeCell ref="A1:G1"/>
    <mergeCell ref="A2:G2"/>
    <mergeCell ref="A3:G3"/>
    <mergeCell ref="A4:F4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topLeftCell="A36" workbookViewId="0">
      <selection activeCell="F55" sqref="F55"/>
    </sheetView>
  </sheetViews>
  <sheetFormatPr defaultRowHeight="15" customHeight="1"/>
  <cols>
    <col min="1" max="2" width="8.125" customWidth="1"/>
    <col min="3" max="3" width="39.875" customWidth="1"/>
    <col min="4" max="4" width="9.25" style="43" customWidth="1"/>
    <col min="5" max="5" width="9.5" style="104" customWidth="1"/>
    <col min="6" max="6" width="8.75" style="103" customWidth="1"/>
    <col min="7" max="7" width="4.5" style="47" customWidth="1"/>
    <col min="8" max="8" width="9.875" style="254" customWidth="1"/>
    <col min="9" max="9" width="11.875" style="254" customWidth="1"/>
    <col min="10" max="10" width="11" customWidth="1"/>
    <col min="11" max="1021" width="8.125" customWidth="1"/>
  </cols>
  <sheetData>
    <row r="1" spans="1:7" ht="17.25">
      <c r="A1" s="10" t="s">
        <v>267</v>
      </c>
      <c r="B1" s="13"/>
      <c r="C1" s="13"/>
      <c r="E1" s="94"/>
      <c r="F1" s="93"/>
      <c r="G1" s="45"/>
    </row>
    <row r="2" spans="1:7" ht="15.75">
      <c r="A2" s="286" t="s">
        <v>284</v>
      </c>
      <c r="B2" s="286"/>
      <c r="C2" s="286"/>
      <c r="D2" s="286"/>
      <c r="E2" s="286"/>
      <c r="F2" s="286"/>
      <c r="G2" s="14"/>
    </row>
    <row r="3" spans="1:7" ht="15.75">
      <c r="A3" s="14" t="s">
        <v>270</v>
      </c>
      <c r="B3" s="13"/>
      <c r="C3" s="13"/>
      <c r="E3" s="94"/>
      <c r="F3" s="93"/>
      <c r="G3" s="45"/>
    </row>
    <row r="4" spans="1:7" ht="15.75">
      <c r="A4" s="287" t="s">
        <v>268</v>
      </c>
      <c r="B4" s="287"/>
      <c r="C4" s="287"/>
      <c r="E4" s="94"/>
      <c r="F4" s="93"/>
      <c r="G4" s="45"/>
    </row>
    <row r="5" spans="1:7" ht="47.25">
      <c r="A5" s="15" t="s">
        <v>162</v>
      </c>
      <c r="B5" s="288" t="s">
        <v>161</v>
      </c>
      <c r="C5" s="288"/>
      <c r="D5" s="218" t="s">
        <v>277</v>
      </c>
      <c r="E5" s="218" t="s">
        <v>275</v>
      </c>
      <c r="F5" s="219" t="s">
        <v>276</v>
      </c>
      <c r="G5" s="16" t="s">
        <v>250</v>
      </c>
    </row>
    <row r="6" spans="1:7" ht="15" customHeight="1">
      <c r="A6" s="289" t="s">
        <v>16</v>
      </c>
      <c r="B6" s="289"/>
      <c r="C6" s="289"/>
      <c r="D6" s="289"/>
      <c r="E6" s="289"/>
      <c r="F6" s="289"/>
      <c r="G6" s="22"/>
    </row>
    <row r="7" spans="1:7" ht="15" customHeight="1">
      <c r="A7" s="4"/>
      <c r="B7" s="290"/>
      <c r="C7" s="290"/>
      <c r="D7" s="52">
        <v>1</v>
      </c>
      <c r="E7" s="117">
        <v>2</v>
      </c>
      <c r="F7" s="116">
        <v>3</v>
      </c>
      <c r="G7" s="46">
        <v>4</v>
      </c>
    </row>
    <row r="8" spans="1:7" ht="15.75" customHeight="1">
      <c r="A8" s="17">
        <v>6</v>
      </c>
      <c r="B8" s="291" t="s">
        <v>160</v>
      </c>
      <c r="C8" s="291"/>
      <c r="D8" s="96">
        <f>SUM(D9,D13,D17,D20)</f>
        <v>1963209.42</v>
      </c>
      <c r="E8" s="96">
        <f>SUM(E9,E13,E17,E20)</f>
        <v>-552500</v>
      </c>
      <c r="F8" s="95">
        <f>SUM(F9,F13,F17,F20)</f>
        <v>1410709.42</v>
      </c>
      <c r="G8" s="198">
        <f>F8/D8*100</f>
        <v>71.85730700090059</v>
      </c>
    </row>
    <row r="9" spans="1:7" ht="14.1" customHeight="1">
      <c r="A9" s="18">
        <v>61</v>
      </c>
      <c r="B9" s="282" t="s">
        <v>256</v>
      </c>
      <c r="C9" s="282"/>
      <c r="D9" s="98">
        <f>SUM(D10:D12)</f>
        <v>617324.72</v>
      </c>
      <c r="E9" s="98">
        <f>SUM(E10:E12)</f>
        <v>-446500</v>
      </c>
      <c r="F9" s="97">
        <f>SUM(F10:F12)</f>
        <v>170824.71999999997</v>
      </c>
      <c r="G9" s="200">
        <f t="shared" ref="G9" si="0">F9/D9*100</f>
        <v>27.671777018746308</v>
      </c>
    </row>
    <row r="10" spans="1:7" ht="14.1" customHeight="1">
      <c r="A10" s="5">
        <v>611</v>
      </c>
      <c r="B10" s="284" t="s">
        <v>255</v>
      </c>
      <c r="C10" s="284"/>
      <c r="D10" s="100">
        <v>599744.72</v>
      </c>
      <c r="E10" s="100">
        <v>-450000</v>
      </c>
      <c r="F10" s="99">
        <f>D10+E10</f>
        <v>149744.71999999997</v>
      </c>
      <c r="G10" s="200">
        <f>F10/D10*100</f>
        <v>24.968076417579795</v>
      </c>
    </row>
    <row r="11" spans="1:7" ht="14.1" customHeight="1">
      <c r="A11" s="5">
        <v>613</v>
      </c>
      <c r="B11" s="284" t="s">
        <v>254</v>
      </c>
      <c r="C11" s="284"/>
      <c r="D11" s="100">
        <v>16250</v>
      </c>
      <c r="E11" s="100">
        <v>3000</v>
      </c>
      <c r="F11" s="99">
        <f t="shared" ref="F11:F12" si="1">D11+E11</f>
        <v>19250</v>
      </c>
      <c r="G11" s="200">
        <f t="shared" ref="G11:G23" si="2">F11/D11*100</f>
        <v>118.46153846153847</v>
      </c>
    </row>
    <row r="12" spans="1:7" ht="14.1" customHeight="1">
      <c r="A12" s="5">
        <v>614</v>
      </c>
      <c r="B12" s="284" t="s">
        <v>17</v>
      </c>
      <c r="C12" s="284"/>
      <c r="D12" s="100">
        <v>1330</v>
      </c>
      <c r="E12" s="100">
        <v>500</v>
      </c>
      <c r="F12" s="99">
        <f t="shared" si="1"/>
        <v>1830</v>
      </c>
      <c r="G12" s="200">
        <f t="shared" si="2"/>
        <v>137.59398496240601</v>
      </c>
    </row>
    <row r="13" spans="1:7" ht="14.1" customHeight="1">
      <c r="A13" s="18">
        <v>63</v>
      </c>
      <c r="B13" s="282" t="s">
        <v>158</v>
      </c>
      <c r="C13" s="282"/>
      <c r="D13" s="98">
        <f>SUM(D14:D16)</f>
        <v>1056529.7</v>
      </c>
      <c r="E13" s="98">
        <f>SUM(E14:E16)</f>
        <v>50000</v>
      </c>
      <c r="F13" s="97">
        <f>SUM(F14:F16)</f>
        <v>1106529.7</v>
      </c>
      <c r="G13" s="200">
        <f t="shared" si="2"/>
        <v>104.73247462896688</v>
      </c>
    </row>
    <row r="14" spans="1:7" ht="14.1" customHeight="1">
      <c r="A14" s="5">
        <v>633</v>
      </c>
      <c r="B14" s="284" t="s">
        <v>159</v>
      </c>
      <c r="C14" s="284"/>
      <c r="D14" s="100">
        <v>150150</v>
      </c>
      <c r="E14" s="100">
        <v>650000</v>
      </c>
      <c r="F14" s="99">
        <f t="shared" ref="F14:F16" si="3">D14+E14</f>
        <v>800150</v>
      </c>
      <c r="G14" s="200">
        <f t="shared" si="2"/>
        <v>532.90043290043286</v>
      </c>
    </row>
    <row r="15" spans="1:7" ht="14.1" customHeight="1">
      <c r="A15" s="5">
        <v>634</v>
      </c>
      <c r="B15" s="284" t="s">
        <v>246</v>
      </c>
      <c r="C15" s="284"/>
      <c r="D15" s="100">
        <v>110457.7</v>
      </c>
      <c r="E15" s="100">
        <v>50000</v>
      </c>
      <c r="F15" s="99">
        <f t="shared" si="3"/>
        <v>160457.70000000001</v>
      </c>
      <c r="G15" s="200">
        <f t="shared" si="2"/>
        <v>145.26619692425245</v>
      </c>
    </row>
    <row r="16" spans="1:7" ht="14.1" customHeight="1">
      <c r="A16" s="5">
        <v>638</v>
      </c>
      <c r="B16" s="293" t="s">
        <v>18</v>
      </c>
      <c r="C16" s="293"/>
      <c r="D16" s="100">
        <v>795922</v>
      </c>
      <c r="E16" s="100">
        <v>-650000</v>
      </c>
      <c r="F16" s="99">
        <f t="shared" si="3"/>
        <v>145922</v>
      </c>
      <c r="G16" s="200">
        <f t="shared" si="2"/>
        <v>18.333706066674875</v>
      </c>
    </row>
    <row r="17" spans="1:9" ht="14.1" customHeight="1">
      <c r="A17" s="18">
        <v>64</v>
      </c>
      <c r="B17" s="282" t="s">
        <v>19</v>
      </c>
      <c r="C17" s="282"/>
      <c r="D17" s="98">
        <f>SUM(D18:D19)</f>
        <v>170930</v>
      </c>
      <c r="E17" s="98">
        <f>SUM(E18:E19)</f>
        <v>-130000</v>
      </c>
      <c r="F17" s="97">
        <f>SUM(F18:F19)</f>
        <v>40930</v>
      </c>
      <c r="G17" s="200">
        <f t="shared" si="2"/>
        <v>23.945474755747966</v>
      </c>
    </row>
    <row r="18" spans="1:9" ht="14.1" customHeight="1">
      <c r="A18" s="5">
        <v>641</v>
      </c>
      <c r="B18" s="284" t="s">
        <v>20</v>
      </c>
      <c r="C18" s="284"/>
      <c r="D18" s="100">
        <v>54000</v>
      </c>
      <c r="E18" s="100">
        <v>-50000</v>
      </c>
      <c r="F18" s="99">
        <f t="shared" ref="F18:F19" si="4">D18+E18</f>
        <v>4000</v>
      </c>
      <c r="G18" s="200">
        <f t="shared" si="2"/>
        <v>7.4074074074074066</v>
      </c>
    </row>
    <row r="19" spans="1:9" ht="14.1" customHeight="1">
      <c r="A19" s="5">
        <v>642</v>
      </c>
      <c r="B19" s="284" t="s">
        <v>21</v>
      </c>
      <c r="C19" s="284"/>
      <c r="D19" s="100">
        <v>116930</v>
      </c>
      <c r="E19" s="100">
        <v>-80000</v>
      </c>
      <c r="F19" s="99">
        <f t="shared" si="4"/>
        <v>36930</v>
      </c>
      <c r="G19" s="200">
        <f t="shared" si="2"/>
        <v>31.58299837509621</v>
      </c>
    </row>
    <row r="20" spans="1:9" ht="14.1" customHeight="1">
      <c r="A20" s="18">
        <v>65</v>
      </c>
      <c r="B20" s="282" t="s">
        <v>22</v>
      </c>
      <c r="C20" s="282"/>
      <c r="D20" s="98">
        <f>SUM(D21:D23)</f>
        <v>118425</v>
      </c>
      <c r="E20" s="98">
        <f>SUM(E21:E23)</f>
        <v>-26000</v>
      </c>
      <c r="F20" s="97">
        <f>SUM(F21:F23)</f>
        <v>92425</v>
      </c>
      <c r="G20" s="200">
        <f t="shared" si="2"/>
        <v>78.045176271902051</v>
      </c>
    </row>
    <row r="21" spans="1:9" ht="14.1" customHeight="1">
      <c r="A21" s="5">
        <v>651</v>
      </c>
      <c r="B21" s="284" t="s">
        <v>23</v>
      </c>
      <c r="C21" s="284"/>
      <c r="D21" s="100">
        <v>11000</v>
      </c>
      <c r="E21" s="100">
        <v>-10000</v>
      </c>
      <c r="F21" s="99">
        <f t="shared" ref="F21:F23" si="5">D21+E21</f>
        <v>1000</v>
      </c>
      <c r="G21" s="200">
        <f t="shared" si="2"/>
        <v>9.0909090909090917</v>
      </c>
    </row>
    <row r="22" spans="1:9" ht="14.1" customHeight="1">
      <c r="A22" s="5">
        <v>652</v>
      </c>
      <c r="B22" s="284" t="s">
        <v>24</v>
      </c>
      <c r="C22" s="284"/>
      <c r="D22" s="100">
        <v>86425</v>
      </c>
      <c r="E22" s="100">
        <v>-9000</v>
      </c>
      <c r="F22" s="99">
        <f t="shared" si="5"/>
        <v>77425</v>
      </c>
      <c r="G22" s="200">
        <f t="shared" si="2"/>
        <v>89.586346543245583</v>
      </c>
    </row>
    <row r="23" spans="1:9" ht="14.1" customHeight="1">
      <c r="A23" s="5">
        <v>653</v>
      </c>
      <c r="B23" s="284" t="s">
        <v>25</v>
      </c>
      <c r="C23" s="284"/>
      <c r="D23" s="100">
        <v>21000</v>
      </c>
      <c r="E23" s="100">
        <v>-7000</v>
      </c>
      <c r="F23" s="99">
        <f t="shared" si="5"/>
        <v>14000</v>
      </c>
      <c r="G23" s="200">
        <f t="shared" si="2"/>
        <v>66.666666666666657</v>
      </c>
    </row>
    <row r="24" spans="1:9" ht="14.1" customHeight="1">
      <c r="A24" s="294" t="s">
        <v>26</v>
      </c>
      <c r="B24" s="294"/>
      <c r="C24" s="294"/>
      <c r="D24" s="294"/>
      <c r="E24" s="294"/>
      <c r="F24" s="294"/>
      <c r="G24" s="23"/>
    </row>
    <row r="25" spans="1:9" ht="14.1" customHeight="1">
      <c r="A25" s="19">
        <v>7</v>
      </c>
      <c r="B25" s="292" t="s">
        <v>27</v>
      </c>
      <c r="C25" s="292"/>
      <c r="D25" s="102">
        <f>D26</f>
        <v>85650</v>
      </c>
      <c r="E25" s="102">
        <f>E26</f>
        <v>-20000</v>
      </c>
      <c r="F25" s="101">
        <f t="shared" ref="F25" si="6">F26</f>
        <v>65650</v>
      </c>
      <c r="G25" s="198">
        <f>F25/D25*100</f>
        <v>76.649153531815529</v>
      </c>
    </row>
    <row r="26" spans="1:9" ht="14.1" customHeight="1">
      <c r="A26" s="18">
        <v>71</v>
      </c>
      <c r="B26" s="282" t="s">
        <v>28</v>
      </c>
      <c r="C26" s="282"/>
      <c r="D26" s="98">
        <f>SUM(D28,D27)</f>
        <v>85650</v>
      </c>
      <c r="E26" s="98">
        <f>SUM(E28,E27)</f>
        <v>-20000</v>
      </c>
      <c r="F26" s="97">
        <f t="shared" ref="F26" si="7">SUM(F28,F27)</f>
        <v>65650</v>
      </c>
      <c r="G26" s="200">
        <f t="shared" ref="G26:G27" si="8">F26/D26*100</f>
        <v>76.649153531815529</v>
      </c>
    </row>
    <row r="27" spans="1:9" ht="14.1" customHeight="1">
      <c r="A27" s="5">
        <v>711</v>
      </c>
      <c r="B27" s="284" t="s">
        <v>150</v>
      </c>
      <c r="C27" s="284"/>
      <c r="D27" s="100">
        <v>85650</v>
      </c>
      <c r="E27" s="100">
        <v>-20000</v>
      </c>
      <c r="F27" s="99">
        <f t="shared" ref="F27:F28" si="9">D27+E27</f>
        <v>65650</v>
      </c>
      <c r="G27" s="200">
        <f t="shared" si="8"/>
        <v>76.649153531815529</v>
      </c>
    </row>
    <row r="28" spans="1:9" ht="14.1" customHeight="1">
      <c r="A28" s="5">
        <v>721</v>
      </c>
      <c r="B28" s="284" t="s">
        <v>150</v>
      </c>
      <c r="C28" s="284"/>
      <c r="D28" s="100">
        <v>0</v>
      </c>
      <c r="E28" s="100">
        <v>0</v>
      </c>
      <c r="F28" s="99">
        <f t="shared" si="9"/>
        <v>0</v>
      </c>
      <c r="G28" s="200">
        <v>0</v>
      </c>
    </row>
    <row r="29" spans="1:9" ht="14.1" customHeight="1">
      <c r="A29" s="5"/>
      <c r="B29" s="282" t="s">
        <v>259</v>
      </c>
      <c r="C29" s="296"/>
      <c r="D29" s="296"/>
      <c r="E29" s="296"/>
      <c r="F29" s="296"/>
      <c r="G29" s="296"/>
    </row>
    <row r="30" spans="1:9" ht="14.1" customHeight="1">
      <c r="A30" s="19">
        <v>3</v>
      </c>
      <c r="B30" s="292" t="s">
        <v>151</v>
      </c>
      <c r="C30" s="292"/>
      <c r="D30" s="102">
        <f>SUM(D47,D45,D42,D40,D35,D31)</f>
        <v>765527</v>
      </c>
      <c r="E30" s="102">
        <f>SUM(E47,E45,E42,E40,E35,E31)</f>
        <v>239800</v>
      </c>
      <c r="F30" s="101">
        <f>SUM(F47,F45,F42,F40,F35,F31)</f>
        <v>1007327</v>
      </c>
      <c r="G30" s="198">
        <f>F30/D30*100</f>
        <v>131.58608383505742</v>
      </c>
    </row>
    <row r="31" spans="1:9" ht="14.1" customHeight="1">
      <c r="A31" s="18">
        <v>31</v>
      </c>
      <c r="B31" s="282" t="s">
        <v>152</v>
      </c>
      <c r="C31" s="282"/>
      <c r="D31" s="98">
        <f>SUM(D32,D33,D34)</f>
        <v>201420</v>
      </c>
      <c r="E31" s="98">
        <f>SUM(E32,E33,E34)</f>
        <v>27400</v>
      </c>
      <c r="F31" s="97">
        <f>SUM(F32,F33,F34)</f>
        <v>228820</v>
      </c>
      <c r="G31" s="199">
        <f t="shared" ref="G31:G50" si="10">F31/D31*100</f>
        <v>113.60341574818787</v>
      </c>
      <c r="H31" s="254">
        <v>223566.21</v>
      </c>
    </row>
    <row r="32" spans="1:9" ht="14.1" customHeight="1">
      <c r="A32" s="20">
        <v>311</v>
      </c>
      <c r="B32" s="295" t="s">
        <v>140</v>
      </c>
      <c r="C32" s="295"/>
      <c r="D32" s="100">
        <f>'Posebni dio'!D33+'Posebni dio'!D73+'Posebni dio'!D443</f>
        <v>165600</v>
      </c>
      <c r="E32" s="100">
        <f>'Posebni dio'!E33+'Posebni dio'!E73+'Posebni dio'!E443</f>
        <v>24400</v>
      </c>
      <c r="F32" s="99">
        <f>'Posebni dio'!F33+'Posebni dio'!F73+'Posebni dio'!F443</f>
        <v>190000</v>
      </c>
      <c r="G32" s="200">
        <f t="shared" si="10"/>
        <v>114.73429951690821</v>
      </c>
      <c r="H32" s="254">
        <v>187867.91</v>
      </c>
      <c r="I32" s="254">
        <f>H32-F32</f>
        <v>-2132.0899999999965</v>
      </c>
    </row>
    <row r="33" spans="1:9" ht="14.1" customHeight="1">
      <c r="A33" s="5">
        <v>312</v>
      </c>
      <c r="B33" s="284" t="s">
        <v>64</v>
      </c>
      <c r="C33" s="284"/>
      <c r="D33" s="100">
        <f>'Posebni dio'!D34+'Posebni dio'!D74+'Posebni dio'!D444</f>
        <v>7820</v>
      </c>
      <c r="E33" s="100">
        <f>'Posebni dio'!E34+'Posebni dio'!E74+'Posebni dio'!E444</f>
        <v>-500</v>
      </c>
      <c r="F33" s="99">
        <f>'Posebni dio'!F34+'Posebni dio'!F74+'Posebni dio'!F444</f>
        <v>7320</v>
      </c>
      <c r="G33" s="200">
        <f t="shared" si="10"/>
        <v>93.606138107416882</v>
      </c>
      <c r="H33" s="254">
        <v>6560</v>
      </c>
      <c r="I33" s="254">
        <f t="shared" ref="I33:I62" si="11">H33-F33</f>
        <v>-760</v>
      </c>
    </row>
    <row r="34" spans="1:9" ht="14.1" customHeight="1">
      <c r="A34" s="5">
        <v>313</v>
      </c>
      <c r="B34" s="284" t="s">
        <v>29</v>
      </c>
      <c r="C34" s="284"/>
      <c r="D34" s="100">
        <f>'Posebni dio'!D35+'Posebni dio'!D75+'Posebni dio'!D445</f>
        <v>28000</v>
      </c>
      <c r="E34" s="100">
        <f>'Posebni dio'!E35+'Posebni dio'!E75+'Posebni dio'!E445</f>
        <v>3500</v>
      </c>
      <c r="F34" s="99">
        <f>'Posebni dio'!F35+'Posebni dio'!F75+'Posebni dio'!F445</f>
        <v>31500</v>
      </c>
      <c r="G34" s="200">
        <f t="shared" si="10"/>
        <v>112.5</v>
      </c>
      <c r="H34" s="254">
        <v>29138.3</v>
      </c>
      <c r="I34" s="254">
        <f t="shared" si="11"/>
        <v>-2361.7000000000007</v>
      </c>
    </row>
    <row r="35" spans="1:9" ht="14.1" customHeight="1">
      <c r="A35" s="18">
        <v>32</v>
      </c>
      <c r="B35" s="282" t="s">
        <v>153</v>
      </c>
      <c r="C35" s="282"/>
      <c r="D35" s="98">
        <f t="shared" ref="D35:E35" si="12">SUM(D36:D39)</f>
        <v>361507</v>
      </c>
      <c r="E35" s="98">
        <f t="shared" si="12"/>
        <v>161550</v>
      </c>
      <c r="F35" s="97">
        <f>SUM(F36:F39)</f>
        <v>523057</v>
      </c>
      <c r="G35" s="199">
        <f t="shared" si="10"/>
        <v>144.68793135402635</v>
      </c>
    </row>
    <row r="36" spans="1:9" ht="14.1" customHeight="1">
      <c r="A36" s="5">
        <v>321</v>
      </c>
      <c r="B36" s="284" t="s">
        <v>65</v>
      </c>
      <c r="C36" s="284"/>
      <c r="D36" s="100">
        <f>'Posebni dio'!D37+'Posebni dio'!D77+'Posebni dio'!D447</f>
        <v>4000</v>
      </c>
      <c r="E36" s="100">
        <f>'Posebni dio'!E37+'Posebni dio'!E77+'Posebni dio'!E447</f>
        <v>1500</v>
      </c>
      <c r="F36" s="99">
        <f>'Posebni dio'!F37+'Posebni dio'!F77+'Posebni dio'!F447</f>
        <v>5500</v>
      </c>
      <c r="G36" s="200">
        <f t="shared" si="10"/>
        <v>137.5</v>
      </c>
      <c r="H36" s="254">
        <v>5274.2</v>
      </c>
      <c r="I36" s="254">
        <f t="shared" si="11"/>
        <v>-225.80000000000018</v>
      </c>
    </row>
    <row r="37" spans="1:9" ht="14.1" customHeight="1">
      <c r="A37" s="5">
        <v>322</v>
      </c>
      <c r="B37" s="284" t="s">
        <v>60</v>
      </c>
      <c r="C37" s="284"/>
      <c r="D37" s="100">
        <f>'Posebni dio'!D38+'Posebni dio'!D54+'Posebni dio'!D78+'Posebni dio'!D111+'Posebni dio'!D118+'Posebni dio'!D126+'Posebni dio'!D143+'Posebni dio'!D149+'Posebni dio'!D232+'Posebni dio'!D278+'Posebni dio'!D343+'Posebni dio'!D360+'Posebni dio'!D392+'Posebni dio'!D448</f>
        <v>65120</v>
      </c>
      <c r="E37" s="100">
        <f>'Posebni dio'!E38+'Posebni dio'!E54+'Posebni dio'!E78+'Posebni dio'!E111+'Posebni dio'!E118+'Posebni dio'!E126+'Posebni dio'!E143+'Posebni dio'!E149+'Posebni dio'!E232+'Posebni dio'!E278+'Posebni dio'!E343+'Posebni dio'!E360+'Posebni dio'!E392+'Posebni dio'!E448</f>
        <v>15500</v>
      </c>
      <c r="F37" s="99">
        <f>'Posebni dio'!F38+'Posebni dio'!F54+'Posebni dio'!F78+'Posebni dio'!F111+'Posebni dio'!F118+'Posebni dio'!F126+'Posebni dio'!F143+'Posebni dio'!F149+'Posebni dio'!F232+'Posebni dio'!F278+'Posebni dio'!F343+'Posebni dio'!F360+'Posebni dio'!F392+'Posebni dio'!F448</f>
        <v>80620</v>
      </c>
      <c r="G37" s="200">
        <f t="shared" si="10"/>
        <v>123.80221130221129</v>
      </c>
      <c r="H37" s="254">
        <v>67441.77</v>
      </c>
      <c r="I37" s="254">
        <f t="shared" si="11"/>
        <v>-13178.229999999996</v>
      </c>
    </row>
    <row r="38" spans="1:9" ht="14.1" customHeight="1">
      <c r="A38" s="5">
        <v>323</v>
      </c>
      <c r="B38" s="284" t="s">
        <v>57</v>
      </c>
      <c r="C38" s="284"/>
      <c r="D38" s="100">
        <f>'Posebni dio'!D16+'Posebni dio'!D39+'Posebni dio'!D55+'Posebni dio'!D65+'Posebni dio'!D79+'Posebni dio'!D112+'Posebni dio'!D119+'Posebni dio'!D127+'Posebni dio'!D133+'Posebni dio'!D142+'Posebni dio'!D150+'Posebni dio'!D188+'Posebni dio'!D233+'Posebni dio'!D248+'Posebni dio'!D279+'Posebni dio'!D361+'Posebni dio'!D393+'Posebni dio'!D449</f>
        <v>271737</v>
      </c>
      <c r="E38" s="100">
        <f>'Posebni dio'!E16+'Posebni dio'!E39+'Posebni dio'!E55+'Posebni dio'!E65+'Posebni dio'!E79+'Posebni dio'!E112+'Posebni dio'!E119+'Posebni dio'!E127+'Posebni dio'!E133+'Posebni dio'!E142+'Posebni dio'!E150+'Posebni dio'!E188+'Posebni dio'!E233+'Posebni dio'!E248+'Posebni dio'!E279+'Posebni dio'!E361+'Posebni dio'!E393+'Posebni dio'!E449</f>
        <v>116200</v>
      </c>
      <c r="F38" s="99">
        <f>'Posebni dio'!F16+'Posebni dio'!F39+'Posebni dio'!F55+'Posebni dio'!F65+'Posebni dio'!F79+'Posebni dio'!F112+'Posebni dio'!F119+'Posebni dio'!F127+'Posebni dio'!F133+'Posebni dio'!F142+'Posebni dio'!F150+'Posebni dio'!F188+'Posebni dio'!F233+'Posebni dio'!F248+'Posebni dio'!F279+'Posebni dio'!F361+'Posebni dio'!F393+'Posebni dio'!F449</f>
        <v>387937</v>
      </c>
      <c r="G38" s="200">
        <f t="shared" si="10"/>
        <v>142.7619352535724</v>
      </c>
      <c r="H38" s="254">
        <v>357810.58</v>
      </c>
      <c r="I38" s="254">
        <f t="shared" si="11"/>
        <v>-30126.419999999984</v>
      </c>
    </row>
    <row r="39" spans="1:9" ht="14.1" customHeight="1">
      <c r="A39" s="5">
        <v>329</v>
      </c>
      <c r="B39" s="284" t="s">
        <v>141</v>
      </c>
      <c r="C39" s="284"/>
      <c r="D39" s="100">
        <f>'Posebni dio'!D17+'Posebni dio'!D40+'Posebni dio'!D56</f>
        <v>20650</v>
      </c>
      <c r="E39" s="100">
        <f>'Posebni dio'!E17+'Posebni dio'!E40+'Posebni dio'!E56</f>
        <v>28350</v>
      </c>
      <c r="F39" s="99">
        <f>'Posebni dio'!F17+'Posebni dio'!F40+'Posebni dio'!F56</f>
        <v>49000</v>
      </c>
      <c r="G39" s="200">
        <f t="shared" si="10"/>
        <v>237.28813559322032</v>
      </c>
      <c r="H39" s="254">
        <v>46881.760000000002</v>
      </c>
      <c r="I39" s="254">
        <f t="shared" si="11"/>
        <v>-2118.239999999998</v>
      </c>
    </row>
    <row r="40" spans="1:9" ht="14.1" customHeight="1">
      <c r="A40" s="18">
        <v>34</v>
      </c>
      <c r="B40" s="282" t="s">
        <v>154</v>
      </c>
      <c r="C40" s="282"/>
      <c r="D40" s="98">
        <f t="shared" ref="D40:F40" si="13">SUM(D41)</f>
        <v>1600</v>
      </c>
      <c r="E40" s="98">
        <f t="shared" si="13"/>
        <v>5000</v>
      </c>
      <c r="F40" s="97">
        <f t="shared" si="13"/>
        <v>6600</v>
      </c>
      <c r="G40" s="199">
        <f t="shared" si="10"/>
        <v>412.5</v>
      </c>
    </row>
    <row r="41" spans="1:9" ht="14.1" customHeight="1">
      <c r="A41" s="5">
        <v>343</v>
      </c>
      <c r="B41" s="284" t="s">
        <v>155</v>
      </c>
      <c r="C41" s="284"/>
      <c r="D41" s="100">
        <f>'Posebni dio'!D42</f>
        <v>1600</v>
      </c>
      <c r="E41" s="100">
        <f>'Posebni dio'!E42</f>
        <v>5000</v>
      </c>
      <c r="F41" s="99">
        <f>'Posebni dio'!F42</f>
        <v>6600</v>
      </c>
      <c r="G41" s="200">
        <f t="shared" si="10"/>
        <v>412.5</v>
      </c>
      <c r="H41" s="254">
        <v>6004.41</v>
      </c>
      <c r="I41" s="254">
        <f t="shared" si="11"/>
        <v>-595.59000000000015</v>
      </c>
    </row>
    <row r="42" spans="1:9" ht="14.1" customHeight="1">
      <c r="A42" s="21">
        <v>36</v>
      </c>
      <c r="B42" s="297" t="s">
        <v>156</v>
      </c>
      <c r="C42" s="297"/>
      <c r="D42" s="98">
        <f t="shared" ref="D42:E42" si="14">SUM(D43:D44)</f>
        <v>12700</v>
      </c>
      <c r="E42" s="98">
        <f t="shared" si="14"/>
        <v>8600</v>
      </c>
      <c r="F42" s="97">
        <f>SUM(F43:F44)</f>
        <v>21300</v>
      </c>
      <c r="G42" s="199">
        <f t="shared" si="10"/>
        <v>167.71653543307085</v>
      </c>
    </row>
    <row r="43" spans="1:9" ht="14.1" customHeight="1">
      <c r="A43" s="20">
        <v>363</v>
      </c>
      <c r="B43" s="295" t="s">
        <v>78</v>
      </c>
      <c r="C43" s="295"/>
      <c r="D43" s="100">
        <f>'Posebni dio'!D211+'Posebni dio'!D256+'Posebni dio'!D264+'Posebni dio'!D294</f>
        <v>12700</v>
      </c>
      <c r="E43" s="100">
        <f>'Posebni dio'!E211+'Posebni dio'!E256+'Posebni dio'!E264+'Posebni dio'!E294</f>
        <v>8600</v>
      </c>
      <c r="F43" s="99">
        <f>'Posebni dio'!F211+'Posebni dio'!F256+'Posebni dio'!F264+'Posebni dio'!F294</f>
        <v>21300</v>
      </c>
      <c r="G43" s="200">
        <f t="shared" si="10"/>
        <v>167.71653543307085</v>
      </c>
      <c r="H43" s="254">
        <v>20724.64</v>
      </c>
      <c r="I43" s="254">
        <f t="shared" si="11"/>
        <v>-575.36000000000058</v>
      </c>
    </row>
    <row r="44" spans="1:9" ht="14.1" customHeight="1">
      <c r="A44" s="20">
        <v>366</v>
      </c>
      <c r="B44" s="295" t="s">
        <v>163</v>
      </c>
      <c r="C44" s="298"/>
      <c r="D44" s="100">
        <v>0</v>
      </c>
      <c r="E44" s="100">
        <v>0</v>
      </c>
      <c r="F44" s="99">
        <v>0</v>
      </c>
      <c r="G44" s="200">
        <v>0</v>
      </c>
      <c r="H44" s="254">
        <v>0</v>
      </c>
      <c r="I44" s="254">
        <f t="shared" si="11"/>
        <v>0</v>
      </c>
    </row>
    <row r="45" spans="1:9" ht="14.1" customHeight="1">
      <c r="A45" s="18">
        <v>37</v>
      </c>
      <c r="B45" s="282" t="s">
        <v>157</v>
      </c>
      <c r="C45" s="282"/>
      <c r="D45" s="98">
        <f t="shared" ref="D45:F45" si="15">D46</f>
        <v>104100</v>
      </c>
      <c r="E45" s="98">
        <f t="shared" si="15"/>
        <v>12600</v>
      </c>
      <c r="F45" s="97">
        <f t="shared" si="15"/>
        <v>118700</v>
      </c>
      <c r="G45" s="199">
        <f t="shared" si="10"/>
        <v>114.02497598463017</v>
      </c>
    </row>
    <row r="46" spans="1:9" ht="14.1" customHeight="1">
      <c r="A46" s="5">
        <v>372</v>
      </c>
      <c r="B46" s="284" t="s">
        <v>83</v>
      </c>
      <c r="C46" s="284"/>
      <c r="D46" s="100">
        <f>'Posebni dio'!D240+'Posebni dio'!D262+'Posebni dio'!D287+'Posebni dio'!D410+'Posebni dio'!D418+'Posebni dio'!D430+'Posebni dio'!D436</f>
        <v>104100</v>
      </c>
      <c r="E46" s="100">
        <f>'Posebni dio'!E240+'Posebni dio'!E262+'Posebni dio'!E287+'Posebni dio'!E410+'Posebni dio'!E418+'Posebni dio'!E430+'Posebni dio'!E436</f>
        <v>12600</v>
      </c>
      <c r="F46" s="99">
        <f>'Posebni dio'!F240+'Posebni dio'!F262+'Posebni dio'!F287+'Posebni dio'!F410+'Posebni dio'!F418+'Posebni dio'!F430+'Posebni dio'!F436</f>
        <v>118700</v>
      </c>
      <c r="G46" s="200">
        <f t="shared" si="10"/>
        <v>114.02497598463017</v>
      </c>
      <c r="H46" s="254">
        <v>115528.65</v>
      </c>
      <c r="I46" s="254">
        <f t="shared" si="11"/>
        <v>-3171.3500000000058</v>
      </c>
    </row>
    <row r="47" spans="1:9" ht="14.1" customHeight="1">
      <c r="A47" s="18">
        <v>38</v>
      </c>
      <c r="B47" s="282" t="s">
        <v>30</v>
      </c>
      <c r="C47" s="282"/>
      <c r="D47" s="98">
        <f t="shared" ref="D47:E47" si="16">SUM(D48:D51)</f>
        <v>84200</v>
      </c>
      <c r="E47" s="98">
        <f t="shared" si="16"/>
        <v>24650</v>
      </c>
      <c r="F47" s="97">
        <f>SUM(F48:F51)</f>
        <v>108850</v>
      </c>
      <c r="G47" s="199">
        <f t="shared" si="10"/>
        <v>129.27553444180521</v>
      </c>
    </row>
    <row r="48" spans="1:9" ht="14.1" customHeight="1">
      <c r="A48" s="5">
        <v>381</v>
      </c>
      <c r="B48" s="284" t="s">
        <v>31</v>
      </c>
      <c r="C48" s="284"/>
      <c r="D48" s="100">
        <f>'Posebni dio'!D24+'Posebni dio'!D307+'Posebni dio'!D313+'Posebni dio'!D319+'Posebni dio'!D326+'Posebni dio'!D333+'Posebni dio'!D341+'Posebni dio'!D358+'Posebni dio'!D395+'Posebni dio'!D401+'Posebni dio'!D412+'Posebni dio'!D424</f>
        <v>66900</v>
      </c>
      <c r="E48" s="100">
        <f>'Posebni dio'!E24+'Posebni dio'!E307+'Posebni dio'!E313+'Posebni dio'!E319+'Posebni dio'!E326+'Posebni dio'!E333+'Posebni dio'!E341+'Posebni dio'!E358+'Posebni dio'!E395+'Posebni dio'!E401+'Posebni dio'!E412+'Posebni dio'!E424</f>
        <v>14050</v>
      </c>
      <c r="F48" s="100">
        <f>'Posebni dio'!F24+'Posebni dio'!F307+'Posebni dio'!F313+'Posebni dio'!F319+'Posebni dio'!F326+'Posebni dio'!F333+'Posebni dio'!F341+'Posebni dio'!F358+'Posebni dio'!F395+'Posebni dio'!F401+'Posebni dio'!F412+'Posebni dio'!F424</f>
        <v>80950</v>
      </c>
      <c r="G48" s="200">
        <f t="shared" si="10"/>
        <v>121.00149476831091</v>
      </c>
      <c r="H48" s="254">
        <v>60656.39</v>
      </c>
      <c r="I48" s="254">
        <f t="shared" si="11"/>
        <v>-20293.61</v>
      </c>
    </row>
    <row r="49" spans="1:9" ht="14.1" customHeight="1">
      <c r="A49" s="5">
        <v>382</v>
      </c>
      <c r="B49" s="284" t="s">
        <v>32</v>
      </c>
      <c r="C49" s="284"/>
      <c r="D49" s="100">
        <f>'Posebni dio'!D327+'Posebni dio'!D367</f>
        <v>14100</v>
      </c>
      <c r="E49" s="100">
        <f>'Posebni dio'!E327+'Posebni dio'!E367</f>
        <v>-9500</v>
      </c>
      <c r="F49" s="99">
        <f>'Posebni dio'!F327+'Posebni dio'!F367</f>
        <v>4600</v>
      </c>
      <c r="G49" s="200">
        <f t="shared" si="10"/>
        <v>32.62411347517731</v>
      </c>
      <c r="H49" s="254">
        <v>2000</v>
      </c>
      <c r="I49" s="254">
        <f t="shared" si="11"/>
        <v>-2600</v>
      </c>
    </row>
    <row r="50" spans="1:9" ht="14.1" customHeight="1">
      <c r="A50" s="5">
        <v>385</v>
      </c>
      <c r="B50" s="284" t="s">
        <v>33</v>
      </c>
      <c r="C50" s="284"/>
      <c r="D50" s="100">
        <f>'Posebni dio'!D48</f>
        <v>3200</v>
      </c>
      <c r="E50" s="100">
        <f>'Posebni dio'!E48</f>
        <v>0</v>
      </c>
      <c r="F50" s="99">
        <f>'Posebni dio'!F48</f>
        <v>3200</v>
      </c>
      <c r="G50" s="200">
        <f t="shared" si="10"/>
        <v>100</v>
      </c>
      <c r="H50" s="254">
        <v>0</v>
      </c>
      <c r="I50" s="254">
        <f t="shared" si="11"/>
        <v>-3200</v>
      </c>
    </row>
    <row r="51" spans="1:9" ht="14.1" customHeight="1">
      <c r="A51" s="5">
        <v>386</v>
      </c>
      <c r="B51" s="284" t="s">
        <v>34</v>
      </c>
      <c r="C51" s="284"/>
      <c r="D51" s="100">
        <f>'Posebni dio'!D213</f>
        <v>0</v>
      </c>
      <c r="E51" s="100">
        <f>'Posebni dio'!E213</f>
        <v>20100</v>
      </c>
      <c r="F51" s="99">
        <f>'Posebni dio'!F213</f>
        <v>20100</v>
      </c>
      <c r="G51" s="200">
        <v>0</v>
      </c>
      <c r="H51" s="254">
        <v>20066.009999999998</v>
      </c>
      <c r="I51" s="254">
        <f t="shared" si="11"/>
        <v>-33.990000000001601</v>
      </c>
    </row>
    <row r="52" spans="1:9" ht="14.1" customHeight="1">
      <c r="A52" s="294" t="s">
        <v>35</v>
      </c>
      <c r="B52" s="294"/>
      <c r="C52" s="294"/>
      <c r="D52" s="294"/>
      <c r="E52" s="294"/>
      <c r="F52" s="294"/>
      <c r="G52" s="201"/>
    </row>
    <row r="53" spans="1:9" ht="14.1" customHeight="1">
      <c r="A53" s="19">
        <v>4</v>
      </c>
      <c r="B53" s="292" t="s">
        <v>36</v>
      </c>
      <c r="C53" s="292"/>
      <c r="D53" s="102">
        <f>SUM(D56,D61)</f>
        <v>1397910</v>
      </c>
      <c r="E53" s="102">
        <f>SUM(E56,E61)</f>
        <v>-583872</v>
      </c>
      <c r="F53" s="101">
        <f>SUM(F56,F61)</f>
        <v>814038</v>
      </c>
      <c r="G53" s="198">
        <f>F53/D53*100</f>
        <v>58.232504238470284</v>
      </c>
    </row>
    <row r="54" spans="1:9" ht="14.1" customHeight="1">
      <c r="A54" s="18">
        <v>41</v>
      </c>
      <c r="B54" s="282" t="s">
        <v>269</v>
      </c>
      <c r="C54" s="283"/>
      <c r="D54" s="98">
        <v>0</v>
      </c>
      <c r="E54" s="98">
        <v>0</v>
      </c>
      <c r="F54" s="97">
        <v>0</v>
      </c>
      <c r="G54" s="199">
        <v>0</v>
      </c>
    </row>
    <row r="55" spans="1:9" ht="14.1" customHeight="1">
      <c r="A55" s="5">
        <v>412</v>
      </c>
      <c r="B55" s="284" t="s">
        <v>269</v>
      </c>
      <c r="C55" s="285"/>
      <c r="D55" s="100">
        <v>0</v>
      </c>
      <c r="E55" s="100">
        <v>0</v>
      </c>
      <c r="F55" s="99">
        <v>0</v>
      </c>
      <c r="G55" s="200">
        <v>0</v>
      </c>
      <c r="H55" s="254">
        <v>0</v>
      </c>
      <c r="I55" s="254">
        <f t="shared" si="11"/>
        <v>0</v>
      </c>
    </row>
    <row r="56" spans="1:9" ht="14.1" customHeight="1">
      <c r="A56" s="18">
        <v>42</v>
      </c>
      <c r="B56" s="282" t="s">
        <v>37</v>
      </c>
      <c r="C56" s="282"/>
      <c r="D56" s="98">
        <f>SUM(D57:D60)</f>
        <v>1139798</v>
      </c>
      <c r="E56" s="98">
        <f>SUM(E57:E60)</f>
        <v>-952760</v>
      </c>
      <c r="F56" s="97">
        <f t="shared" ref="F56" si="17">SUM(F57:F60)</f>
        <v>187038</v>
      </c>
      <c r="G56" s="199">
        <f t="shared" ref="G56:G62" si="18">F56/D56*100</f>
        <v>16.409749797771184</v>
      </c>
    </row>
    <row r="57" spans="1:9" ht="14.1" customHeight="1">
      <c r="A57" s="5">
        <v>421</v>
      </c>
      <c r="B57" s="284" t="s">
        <v>38</v>
      </c>
      <c r="C57" s="284"/>
      <c r="D57" s="100">
        <f>'Posebni dio'!D160+'Posebni dio'!D169+'Posebni dio'!D179+'Posebni dio'!D191+'Posebni dio'!D200+'Posebni dio'!D222+'Posebni dio'!D297+'Posebni dio'!D271+'Posebni dio'!D373+'Posebni dio'!D380</f>
        <v>1091398</v>
      </c>
      <c r="E57" s="100">
        <f>'Posebni dio'!E160+'Posebni dio'!E169+'Posebni dio'!E179+'Posebni dio'!E191+'Posebni dio'!E200+'Posebni dio'!E222+'Posebni dio'!E297+'Posebni dio'!E271+'Posebni dio'!E373+'Posebni dio'!E380</f>
        <v>-937460</v>
      </c>
      <c r="F57" s="99">
        <f>'Posebni dio'!F160+'Posebni dio'!F169+'Posebni dio'!F179+'Posebni dio'!F191+'Posebni dio'!F200+'Posebni dio'!F222+'Posebni dio'!F297+'Posebni dio'!F271+'Posebni dio'!F373+'Posebni dio'!F380</f>
        <v>153938</v>
      </c>
      <c r="G57" s="200">
        <f t="shared" si="18"/>
        <v>14.104662093938233</v>
      </c>
      <c r="H57" s="254">
        <v>134921.26</v>
      </c>
      <c r="I57" s="254">
        <f t="shared" si="11"/>
        <v>-19016.739999999991</v>
      </c>
    </row>
    <row r="58" spans="1:9" ht="14.1" customHeight="1">
      <c r="A58" s="5">
        <v>422</v>
      </c>
      <c r="B58" s="284" t="s">
        <v>39</v>
      </c>
      <c r="C58" s="284"/>
      <c r="D58" s="100">
        <f>'Posebni dio'!D82+'Posebni dio'!D89+'Posebni dio'!D100+'Posebni dio'!D136+'Posebni dio'!D162+'Posebni dio'!D170+'Posebni dio'!D180+'Posebni dio'!D208+'Posebni dio'!D272</f>
        <v>22800</v>
      </c>
      <c r="E58" s="100">
        <f>'Posebni dio'!E82+'Posebni dio'!E89+'Posebni dio'!E100+'Posebni dio'!E136+'Posebni dio'!E162+'Posebni dio'!E170+'Posebni dio'!E180+'Posebni dio'!E208+'Posebni dio'!E272</f>
        <v>1900</v>
      </c>
      <c r="F58" s="99">
        <f>'Posebni dio'!F82+'Posebni dio'!F89+'Posebni dio'!F100+'Posebni dio'!F136+'Posebni dio'!F162+'Posebni dio'!F170+'Posebni dio'!F180+'Posebni dio'!F208+'Posebni dio'!F272</f>
        <v>24700</v>
      </c>
      <c r="G58" s="200">
        <f t="shared" si="18"/>
        <v>108.33333333333333</v>
      </c>
      <c r="H58" s="254">
        <v>5266.14</v>
      </c>
      <c r="I58" s="254">
        <f t="shared" si="11"/>
        <v>-19433.86</v>
      </c>
    </row>
    <row r="59" spans="1:9" ht="14.1" customHeight="1">
      <c r="A59" s="5">
        <v>423</v>
      </c>
      <c r="B59" s="284" t="s">
        <v>164</v>
      </c>
      <c r="C59" s="285"/>
      <c r="D59" s="100">
        <f>'Posebni dio'!D90+'Posebni dio'!D83</f>
        <v>0</v>
      </c>
      <c r="E59" s="100">
        <f>'Posebni dio'!E90+'Posebni dio'!E83</f>
        <v>0</v>
      </c>
      <c r="F59" s="99">
        <f>'Posebni dio'!F90+'Posebni dio'!F83</f>
        <v>0</v>
      </c>
      <c r="G59" s="200">
        <v>0</v>
      </c>
      <c r="H59" s="254">
        <v>0</v>
      </c>
      <c r="I59" s="254">
        <f t="shared" si="11"/>
        <v>0</v>
      </c>
    </row>
    <row r="60" spans="1:9" ht="14.1" customHeight="1">
      <c r="A60" s="5">
        <v>426</v>
      </c>
      <c r="B60" s="284" t="s">
        <v>40</v>
      </c>
      <c r="C60" s="284"/>
      <c r="D60" s="100">
        <f>'Posebni dio'!D91+'Posebni dio'!D101+'Posebni dio'!D161+'Posebni dio'!D192+'Posebni dio'!D223+'Posebni dio'!D386+'Posebni dio'!D457</f>
        <v>25600</v>
      </c>
      <c r="E60" s="100">
        <f>'Posebni dio'!E91+'Posebni dio'!E101+'Posebni dio'!E161+'Posebni dio'!E192+'Posebni dio'!E223+'Posebni dio'!E386+'Posebni dio'!E457</f>
        <v>-17200</v>
      </c>
      <c r="F60" s="99">
        <f>'Posebni dio'!F91+'Posebni dio'!F101+'Posebni dio'!F161+'Posebni dio'!F192+'Posebni dio'!F223+'Posebni dio'!F386+'Posebni dio'!F457</f>
        <v>8400</v>
      </c>
      <c r="G60" s="200">
        <f t="shared" si="18"/>
        <v>32.8125</v>
      </c>
      <c r="H60" s="254">
        <v>0</v>
      </c>
      <c r="I60" s="254">
        <f t="shared" si="11"/>
        <v>-8400</v>
      </c>
    </row>
    <row r="61" spans="1:9" ht="14.1" customHeight="1">
      <c r="A61" s="18">
        <v>45</v>
      </c>
      <c r="B61" s="282" t="s">
        <v>41</v>
      </c>
      <c r="C61" s="282"/>
      <c r="D61" s="98">
        <f t="shared" ref="D61:F61" si="19">SUM(D62)</f>
        <v>258112</v>
      </c>
      <c r="E61" s="98">
        <f t="shared" si="19"/>
        <v>368888</v>
      </c>
      <c r="F61" s="97">
        <f t="shared" si="19"/>
        <v>627000</v>
      </c>
      <c r="G61" s="199">
        <f t="shared" si="18"/>
        <v>242.91780312422512</v>
      </c>
    </row>
    <row r="62" spans="1:9" ht="14.1" customHeight="1">
      <c r="A62" s="5">
        <v>451</v>
      </c>
      <c r="B62" s="284" t="s">
        <v>42</v>
      </c>
      <c r="C62" s="284"/>
      <c r="D62" s="100">
        <f>'Posebni dio'!D59+'Posebni dio'!D98+'Posebni dio'!D172+'Posebni dio'!D225+'Posebni dio'!D299+'Posebni dio'!D350</f>
        <v>258112</v>
      </c>
      <c r="E62" s="100">
        <f>'Posebni dio'!E59+'Posebni dio'!E98+'Posebni dio'!E172+'Posebni dio'!E225+'Posebni dio'!E299+'Posebni dio'!E350</f>
        <v>368888</v>
      </c>
      <c r="F62" s="99">
        <f>'Posebni dio'!F59+'Posebni dio'!F98+'Posebni dio'!F172+'Posebni dio'!F225+'Posebni dio'!F299+'Posebni dio'!F350</f>
        <v>627000</v>
      </c>
      <c r="G62" s="200">
        <f t="shared" si="18"/>
        <v>242.91780312422512</v>
      </c>
      <c r="H62" s="254">
        <v>622145.4</v>
      </c>
      <c r="I62" s="254">
        <f t="shared" si="11"/>
        <v>-4854.5999999999767</v>
      </c>
    </row>
    <row r="63" spans="1:9" ht="15" customHeight="1">
      <c r="I63" s="254">
        <f>SUM(I38:I62)</f>
        <v>-114419.75999999997</v>
      </c>
    </row>
  </sheetData>
  <mergeCells count="60">
    <mergeCell ref="B60:C60"/>
    <mergeCell ref="B61:C61"/>
    <mergeCell ref="B62:C62"/>
    <mergeCell ref="B44:C44"/>
    <mergeCell ref="B59:C59"/>
    <mergeCell ref="B51:C51"/>
    <mergeCell ref="A52:F52"/>
    <mergeCell ref="B53:C53"/>
    <mergeCell ref="B56:C56"/>
    <mergeCell ref="B57:C57"/>
    <mergeCell ref="B58:C58"/>
    <mergeCell ref="B45:C45"/>
    <mergeCell ref="B46:C46"/>
    <mergeCell ref="B47:C47"/>
    <mergeCell ref="B48:C48"/>
    <mergeCell ref="B49:C49"/>
    <mergeCell ref="B50:C50"/>
    <mergeCell ref="B38:C38"/>
    <mergeCell ref="B39:C39"/>
    <mergeCell ref="B40:C40"/>
    <mergeCell ref="B41:C41"/>
    <mergeCell ref="B42:C42"/>
    <mergeCell ref="B43:C43"/>
    <mergeCell ref="B21:C21"/>
    <mergeCell ref="B22:C22"/>
    <mergeCell ref="B23:C23"/>
    <mergeCell ref="A24:F24"/>
    <mergeCell ref="B37:C37"/>
    <mergeCell ref="B26:C26"/>
    <mergeCell ref="B27:C27"/>
    <mergeCell ref="B28:C28"/>
    <mergeCell ref="B30:C30"/>
    <mergeCell ref="B31:C31"/>
    <mergeCell ref="B32:C32"/>
    <mergeCell ref="B33:C33"/>
    <mergeCell ref="B34:C34"/>
    <mergeCell ref="B35:C35"/>
    <mergeCell ref="B36:C36"/>
    <mergeCell ref="B29:G29"/>
    <mergeCell ref="B16:C16"/>
    <mergeCell ref="B17:C17"/>
    <mergeCell ref="B18:C18"/>
    <mergeCell ref="B19:C19"/>
    <mergeCell ref="B20:C20"/>
    <mergeCell ref="B54:C54"/>
    <mergeCell ref="B55:C55"/>
    <mergeCell ref="B13:C13"/>
    <mergeCell ref="A2:F2"/>
    <mergeCell ref="A4:C4"/>
    <mergeCell ref="B5:C5"/>
    <mergeCell ref="A6:F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2"/>
  <sheetViews>
    <sheetView topLeftCell="A443" zoomScaleNormal="100" workbookViewId="0">
      <selection activeCell="C492" sqref="C492"/>
    </sheetView>
  </sheetViews>
  <sheetFormatPr defaultRowHeight="12" customHeight="1"/>
  <cols>
    <col min="1" max="1" width="8.5" style="40" customWidth="1"/>
    <col min="2" max="2" width="3.375" style="40" customWidth="1"/>
    <col min="3" max="3" width="47.25" style="40" customWidth="1"/>
    <col min="4" max="4" width="11.125" style="43" customWidth="1"/>
    <col min="5" max="5" width="12.125" style="59" customWidth="1"/>
    <col min="6" max="6" width="12" style="228" customWidth="1"/>
    <col min="7" max="7" width="5" style="115" customWidth="1"/>
    <col min="8" max="8" width="11" customWidth="1"/>
    <col min="9" max="9" width="9.5" customWidth="1"/>
    <col min="10" max="10" width="9.25" customWidth="1"/>
    <col min="11" max="11" width="10.625" customWidth="1"/>
    <col min="12" max="12" width="9.75" customWidth="1"/>
    <col min="13" max="13" width="9.25" customWidth="1"/>
    <col min="14" max="15" width="10.375" customWidth="1"/>
    <col min="16" max="1021" width="8.125" customWidth="1"/>
  </cols>
  <sheetData>
    <row r="1" spans="1:11" ht="12" customHeight="1">
      <c r="A1" s="25" t="s">
        <v>43</v>
      </c>
      <c r="B1" s="26"/>
      <c r="C1" s="43"/>
      <c r="D1" s="125"/>
      <c r="E1" s="41"/>
      <c r="F1" s="220"/>
      <c r="G1"/>
    </row>
    <row r="2" spans="1:11" ht="12" customHeight="1">
      <c r="A2" s="27" t="s">
        <v>286</v>
      </c>
      <c r="B2" s="28"/>
      <c r="C2" s="43"/>
      <c r="D2" s="126"/>
      <c r="F2" s="220"/>
      <c r="G2"/>
    </row>
    <row r="3" spans="1:11" ht="12" customHeight="1">
      <c r="A3" s="27" t="s">
        <v>44</v>
      </c>
      <c r="B3" s="27"/>
      <c r="C3" s="43"/>
      <c r="D3" s="125"/>
      <c r="E3" s="41"/>
      <c r="F3" s="220"/>
      <c r="G3"/>
    </row>
    <row r="4" spans="1:11" ht="12.75" customHeight="1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</row>
    <row r="5" spans="1:11" ht="41.25" customHeight="1">
      <c r="A5" s="29"/>
      <c r="B5" s="171" t="s">
        <v>45</v>
      </c>
      <c r="C5" s="172" t="s">
        <v>46</v>
      </c>
      <c r="D5" s="217" t="s">
        <v>277</v>
      </c>
      <c r="E5" s="217" t="s">
        <v>275</v>
      </c>
      <c r="F5" s="221" t="s">
        <v>276</v>
      </c>
      <c r="G5" s="106" t="s">
        <v>250</v>
      </c>
    </row>
    <row r="6" spans="1:11" ht="12" customHeight="1">
      <c r="A6" s="177"/>
      <c r="B6" s="177"/>
      <c r="C6" s="177"/>
      <c r="D6" s="216">
        <v>1</v>
      </c>
      <c r="E6" s="214">
        <v>2</v>
      </c>
      <c r="F6" s="213">
        <v>3</v>
      </c>
      <c r="G6" s="215">
        <v>4</v>
      </c>
    </row>
    <row r="7" spans="1:11" ht="12" customHeight="1">
      <c r="A7" s="300" t="s">
        <v>48</v>
      </c>
      <c r="B7" s="300"/>
      <c r="C7" s="300"/>
      <c r="D7" s="60">
        <f>SUM(D8+D25)</f>
        <v>2163437</v>
      </c>
      <c r="E7" s="60">
        <f>SUM(F7-D7)</f>
        <v>-342072</v>
      </c>
      <c r="F7" s="127">
        <f>SUM(F8+F25)</f>
        <v>1821365</v>
      </c>
      <c r="G7" s="203">
        <f t="shared" ref="G7:G12" si="0">F7/D7*100</f>
        <v>84.188492662370109</v>
      </c>
    </row>
    <row r="8" spans="1:11" ht="12" customHeight="1">
      <c r="A8" s="301" t="s">
        <v>49</v>
      </c>
      <c r="B8" s="301"/>
      <c r="C8" s="301"/>
      <c r="D8" s="61">
        <f>D9</f>
        <v>10600</v>
      </c>
      <c r="E8" s="61">
        <f>E9</f>
        <v>36550</v>
      </c>
      <c r="F8" s="128">
        <f>F9</f>
        <v>47150</v>
      </c>
      <c r="G8" s="204">
        <f t="shared" si="0"/>
        <v>444.81132075471697</v>
      </c>
    </row>
    <row r="9" spans="1:11" ht="12" customHeight="1">
      <c r="A9" s="302" t="s">
        <v>50</v>
      </c>
      <c r="B9" s="302"/>
      <c r="C9" s="302"/>
      <c r="D9" s="62">
        <f>SUM(D10,D18)</f>
        <v>10600</v>
      </c>
      <c r="E9" s="62">
        <f>SUM(E10,E18)</f>
        <v>36550</v>
      </c>
      <c r="F9" s="129">
        <f>SUM(F10,F18)</f>
        <v>47150</v>
      </c>
      <c r="G9" s="210">
        <f t="shared" si="0"/>
        <v>444.81132075471697</v>
      </c>
    </row>
    <row r="10" spans="1:11" ht="10.5" customHeight="1">
      <c r="A10" s="303" t="s">
        <v>51</v>
      </c>
      <c r="B10" s="303"/>
      <c r="C10" s="303"/>
      <c r="D10" s="63">
        <f>SUM(D11)</f>
        <v>8800</v>
      </c>
      <c r="E10" s="63">
        <f>SUM(E11)</f>
        <v>37000</v>
      </c>
      <c r="F10" s="130">
        <f>SUM(F11)</f>
        <v>45800</v>
      </c>
      <c r="G10" s="206">
        <f t="shared" si="0"/>
        <v>520.45454545454538</v>
      </c>
    </row>
    <row r="11" spans="1:11" ht="12" customHeight="1">
      <c r="A11" s="306" t="s">
        <v>52</v>
      </c>
      <c r="B11" s="306"/>
      <c r="C11" s="306"/>
      <c r="D11" s="64">
        <f t="shared" ref="D11:F14" si="1">D12</f>
        <v>8800</v>
      </c>
      <c r="E11" s="64">
        <f t="shared" si="1"/>
        <v>37000</v>
      </c>
      <c r="F11" s="131">
        <f t="shared" si="1"/>
        <v>45800</v>
      </c>
      <c r="G11" s="207">
        <f t="shared" si="0"/>
        <v>520.45454545454538</v>
      </c>
    </row>
    <row r="12" spans="1:11" ht="12" customHeight="1">
      <c r="A12" s="307" t="s">
        <v>53</v>
      </c>
      <c r="B12" s="307"/>
      <c r="C12" s="307"/>
      <c r="D12" s="65">
        <f t="shared" si="1"/>
        <v>8800</v>
      </c>
      <c r="E12" s="65">
        <f t="shared" si="1"/>
        <v>37000</v>
      </c>
      <c r="F12" s="132">
        <f t="shared" si="1"/>
        <v>45800</v>
      </c>
      <c r="G12" s="208">
        <f t="shared" si="0"/>
        <v>520.45454545454538</v>
      </c>
    </row>
    <row r="13" spans="1:11" ht="12" customHeight="1">
      <c r="A13" s="304" t="s">
        <v>54</v>
      </c>
      <c r="B13" s="304"/>
      <c r="C13" s="304"/>
      <c r="D13" s="66">
        <f t="shared" si="1"/>
        <v>8800</v>
      </c>
      <c r="E13" s="66">
        <f t="shared" si="1"/>
        <v>37000</v>
      </c>
      <c r="F13" s="133">
        <f t="shared" si="1"/>
        <v>45800</v>
      </c>
      <c r="G13" s="211">
        <f t="shared" ref="G13" si="2">F13/D13*100</f>
        <v>520.45454545454538</v>
      </c>
    </row>
    <row r="14" spans="1:11" ht="12" customHeight="1">
      <c r="A14" s="178"/>
      <c r="B14" s="179">
        <v>3</v>
      </c>
      <c r="C14" s="180" t="s">
        <v>55</v>
      </c>
      <c r="D14" s="62">
        <f t="shared" si="1"/>
        <v>8800</v>
      </c>
      <c r="E14" s="62">
        <f t="shared" si="1"/>
        <v>37000</v>
      </c>
      <c r="F14" s="129">
        <f t="shared" si="1"/>
        <v>45800</v>
      </c>
      <c r="G14" s="210">
        <f t="shared" ref="G14:G17" si="3">F14/D14*100</f>
        <v>520.45454545454538</v>
      </c>
    </row>
    <row r="15" spans="1:11" ht="12" customHeight="1">
      <c r="A15" s="178"/>
      <c r="B15" s="179">
        <v>32</v>
      </c>
      <c r="C15" s="180" t="s">
        <v>56</v>
      </c>
      <c r="D15" s="67">
        <f>SUM(D16:D17)</f>
        <v>8800</v>
      </c>
      <c r="E15" s="67">
        <f>SUM(E16:E17)</f>
        <v>37000</v>
      </c>
      <c r="F15" s="134">
        <f>SUM(F16:F17)</f>
        <v>45800</v>
      </c>
      <c r="G15" s="210">
        <f t="shared" si="3"/>
        <v>520.45454545454538</v>
      </c>
    </row>
    <row r="16" spans="1:11" ht="12" customHeight="1">
      <c r="A16" s="178"/>
      <c r="B16" s="181">
        <v>323</v>
      </c>
      <c r="C16" s="182" t="s">
        <v>57</v>
      </c>
      <c r="D16" s="68">
        <v>3400</v>
      </c>
      <c r="E16" s="68">
        <f>F16-D16</f>
        <v>7400</v>
      </c>
      <c r="F16" s="135">
        <v>10800</v>
      </c>
      <c r="G16" s="205">
        <f t="shared" si="3"/>
        <v>317.64705882352939</v>
      </c>
    </row>
    <row r="17" spans="1:7" ht="12" customHeight="1">
      <c r="A17" s="178"/>
      <c r="B17" s="181">
        <v>329</v>
      </c>
      <c r="C17" s="183" t="s">
        <v>141</v>
      </c>
      <c r="D17" s="68">
        <v>5400</v>
      </c>
      <c r="E17" s="68">
        <f>F17-D17</f>
        <v>29600</v>
      </c>
      <c r="F17" s="135">
        <v>35000</v>
      </c>
      <c r="G17" s="205">
        <f t="shared" si="3"/>
        <v>648.14814814814815</v>
      </c>
    </row>
    <row r="18" spans="1:7" ht="12" customHeight="1">
      <c r="A18" s="303" t="s">
        <v>132</v>
      </c>
      <c r="B18" s="303"/>
      <c r="C18" s="303"/>
      <c r="D18" s="63">
        <f t="shared" ref="D18:F21" si="4">D19</f>
        <v>1800</v>
      </c>
      <c r="E18" s="63">
        <f t="shared" si="4"/>
        <v>-450</v>
      </c>
      <c r="F18" s="130">
        <f t="shared" si="4"/>
        <v>1350</v>
      </c>
      <c r="G18" s="206">
        <f>F18/D18*100</f>
        <v>75</v>
      </c>
    </row>
    <row r="19" spans="1:7" ht="12" customHeight="1">
      <c r="A19" s="306" t="s">
        <v>133</v>
      </c>
      <c r="B19" s="306"/>
      <c r="C19" s="306"/>
      <c r="D19" s="64">
        <f t="shared" si="4"/>
        <v>1800</v>
      </c>
      <c r="E19" s="64">
        <f t="shared" si="4"/>
        <v>-450</v>
      </c>
      <c r="F19" s="131">
        <f t="shared" si="4"/>
        <v>1350</v>
      </c>
      <c r="G19" s="207">
        <f>F19/D19*100</f>
        <v>75</v>
      </c>
    </row>
    <row r="20" spans="1:7" ht="12" customHeight="1">
      <c r="A20" s="307" t="s">
        <v>53</v>
      </c>
      <c r="B20" s="307"/>
      <c r="C20" s="307"/>
      <c r="D20" s="65">
        <f t="shared" si="4"/>
        <v>1800</v>
      </c>
      <c r="E20" s="65">
        <f t="shared" si="4"/>
        <v>-450</v>
      </c>
      <c r="F20" s="132">
        <f t="shared" si="4"/>
        <v>1350</v>
      </c>
      <c r="G20" s="208">
        <f>F20/D20*100</f>
        <v>75</v>
      </c>
    </row>
    <row r="21" spans="1:7" ht="12" customHeight="1">
      <c r="A21" s="304" t="s">
        <v>134</v>
      </c>
      <c r="B21" s="304"/>
      <c r="C21" s="304"/>
      <c r="D21" s="66">
        <f t="shared" si="4"/>
        <v>1800</v>
      </c>
      <c r="E21" s="66">
        <f t="shared" si="4"/>
        <v>-450</v>
      </c>
      <c r="F21" s="133">
        <f t="shared" si="4"/>
        <v>1350</v>
      </c>
      <c r="G21" s="211">
        <f t="shared" ref="G21" si="5">F21/D21*100</f>
        <v>75</v>
      </c>
    </row>
    <row r="22" spans="1:7" ht="12" customHeight="1">
      <c r="A22" s="178"/>
      <c r="B22" s="179">
        <v>3</v>
      </c>
      <c r="C22" s="180" t="s">
        <v>55</v>
      </c>
      <c r="D22" s="62">
        <f>D23</f>
        <v>1800</v>
      </c>
      <c r="E22" s="62">
        <f>E23</f>
        <v>-450</v>
      </c>
      <c r="F22" s="129">
        <f>F23</f>
        <v>1350</v>
      </c>
      <c r="G22" s="210">
        <f t="shared" ref="G22:G26" si="6">F22/D22*100</f>
        <v>75</v>
      </c>
    </row>
    <row r="23" spans="1:7" ht="12" customHeight="1">
      <c r="A23" s="178"/>
      <c r="B23" s="179">
        <v>38</v>
      </c>
      <c r="C23" s="180" t="s">
        <v>135</v>
      </c>
      <c r="D23" s="67">
        <f>SUM(D24:D24)</f>
        <v>1800</v>
      </c>
      <c r="E23" s="67">
        <f>SUM(E24:E24)</f>
        <v>-450</v>
      </c>
      <c r="F23" s="134">
        <f>SUM(F24:F24)</f>
        <v>1350</v>
      </c>
      <c r="G23" s="210">
        <f t="shared" si="6"/>
        <v>75</v>
      </c>
    </row>
    <row r="24" spans="1:7" ht="12" customHeight="1">
      <c r="A24" s="178"/>
      <c r="B24" s="181">
        <v>381</v>
      </c>
      <c r="C24" s="183" t="s">
        <v>31</v>
      </c>
      <c r="D24" s="68">
        <v>1800</v>
      </c>
      <c r="E24" s="68">
        <v>-450</v>
      </c>
      <c r="F24" s="135">
        <f>D24+E24</f>
        <v>1350</v>
      </c>
      <c r="G24" s="205">
        <f t="shared" si="6"/>
        <v>75</v>
      </c>
    </row>
    <row r="25" spans="1:7" ht="12" customHeight="1">
      <c r="A25" s="305" t="s">
        <v>136</v>
      </c>
      <c r="B25" s="305"/>
      <c r="C25" s="305"/>
      <c r="D25" s="61">
        <f>D26+D102+D214+D249+D300+D334+D351+D402+D450</f>
        <v>2152837</v>
      </c>
      <c r="E25" s="61">
        <f>E26+E102+E214+E249+E300+E334+E351+E402+E450</f>
        <v>-410722</v>
      </c>
      <c r="F25" s="128">
        <f>F26+F102+F214+F249+F300+F334+F351+F402+F450+2000</f>
        <v>1774215</v>
      </c>
      <c r="G25" s="204">
        <f>F25/D25*100</f>
        <v>82.412881235318793</v>
      </c>
    </row>
    <row r="26" spans="1:7" ht="12" customHeight="1">
      <c r="A26" s="302" t="s">
        <v>58</v>
      </c>
      <c r="B26" s="302"/>
      <c r="C26" s="302"/>
      <c r="D26" s="62">
        <f>SUM(D27)</f>
        <v>441460</v>
      </c>
      <c r="E26" s="62">
        <f>SUM(E27)</f>
        <v>-30150</v>
      </c>
      <c r="F26" s="129">
        <f>SUM(F27)</f>
        <v>411310</v>
      </c>
      <c r="G26" s="205">
        <f t="shared" si="6"/>
        <v>93.170389163231093</v>
      </c>
    </row>
    <row r="27" spans="1:7" ht="12" customHeight="1">
      <c r="A27" s="303" t="s">
        <v>137</v>
      </c>
      <c r="B27" s="303"/>
      <c r="C27" s="303"/>
      <c r="D27" s="63">
        <f>SUM(D28,D43,D49,D60,D66,D84,D92)</f>
        <v>441460</v>
      </c>
      <c r="E27" s="63">
        <f>SUM(E28,E43,E49,E60,E66,E84,E92)</f>
        <v>-30150</v>
      </c>
      <c r="F27" s="130">
        <f>SUM(F28,F43,F49,F60,F66,F84,F92)</f>
        <v>411310</v>
      </c>
      <c r="G27" s="206">
        <f>F27/D27*100</f>
        <v>93.170389163231093</v>
      </c>
    </row>
    <row r="28" spans="1:7" ht="12" customHeight="1">
      <c r="A28" s="306" t="s">
        <v>138</v>
      </c>
      <c r="B28" s="306"/>
      <c r="C28" s="306"/>
      <c r="D28" s="64">
        <f>D29</f>
        <v>171100</v>
      </c>
      <c r="E28" s="64">
        <f>E29</f>
        <v>27500</v>
      </c>
      <c r="F28" s="131">
        <f>F29</f>
        <v>198600</v>
      </c>
      <c r="G28" s="207">
        <f>F28/D28*100</f>
        <v>116.07247223845705</v>
      </c>
    </row>
    <row r="29" spans="1:7" ht="12" customHeight="1">
      <c r="A29" s="307" t="s">
        <v>53</v>
      </c>
      <c r="B29" s="307"/>
      <c r="C29" s="307"/>
      <c r="D29" s="69">
        <f>D31</f>
        <v>171100</v>
      </c>
      <c r="E29" s="69">
        <f>E31</f>
        <v>27500</v>
      </c>
      <c r="F29" s="136">
        <f>F31</f>
        <v>198600</v>
      </c>
      <c r="G29" s="208">
        <f>F29/D29*100</f>
        <v>116.07247223845705</v>
      </c>
    </row>
    <row r="30" spans="1:7" ht="12" customHeight="1">
      <c r="A30" s="304" t="s">
        <v>54</v>
      </c>
      <c r="B30" s="304"/>
      <c r="C30" s="304"/>
      <c r="D30" s="88">
        <f>D31</f>
        <v>171100</v>
      </c>
      <c r="E30" s="88">
        <f t="shared" ref="E30:F30" si="7">E31</f>
        <v>27500</v>
      </c>
      <c r="F30" s="88">
        <f t="shared" si="7"/>
        <v>198600</v>
      </c>
      <c r="G30" s="211">
        <f t="shared" ref="G30" si="8">F30/D30*100</f>
        <v>116.07247223845705</v>
      </c>
    </row>
    <row r="31" spans="1:7" ht="12" customHeight="1">
      <c r="A31" s="178"/>
      <c r="B31" s="179">
        <v>3</v>
      </c>
      <c r="C31" s="180" t="s">
        <v>55</v>
      </c>
      <c r="D31" s="70">
        <f>SUM(D32,D36,D41)</f>
        <v>171100</v>
      </c>
      <c r="E31" s="70">
        <f>SUM(E32,E36,E41)</f>
        <v>27500</v>
      </c>
      <c r="F31" s="137">
        <f>SUM(F32,F36,F41)</f>
        <v>198600</v>
      </c>
      <c r="G31" s="210">
        <f t="shared" ref="G31:G42" si="9">F31/D31*100</f>
        <v>116.07247223845705</v>
      </c>
    </row>
    <row r="32" spans="1:7" ht="12" customHeight="1">
      <c r="A32" s="178"/>
      <c r="B32" s="179">
        <v>31</v>
      </c>
      <c r="C32" s="180" t="s">
        <v>139</v>
      </c>
      <c r="D32" s="70">
        <f>SUM(D33,D34,D35)</f>
        <v>78000</v>
      </c>
      <c r="E32" s="70">
        <f>SUM(E33,E34,E35)</f>
        <v>-22000</v>
      </c>
      <c r="F32" s="137">
        <f>SUM(F33,F34,F35)</f>
        <v>56000</v>
      </c>
      <c r="G32" s="210">
        <f t="shared" si="9"/>
        <v>71.794871794871796</v>
      </c>
    </row>
    <row r="33" spans="1:7" ht="12" customHeight="1">
      <c r="A33" s="178"/>
      <c r="B33" s="181">
        <v>311</v>
      </c>
      <c r="C33" s="183" t="s">
        <v>140</v>
      </c>
      <c r="D33" s="90">
        <v>60000</v>
      </c>
      <c r="E33" s="68">
        <v>-15000</v>
      </c>
      <c r="F33" s="135">
        <f t="shared" ref="F33:F35" si="10">D33+E33</f>
        <v>45000</v>
      </c>
      <c r="G33" s="205">
        <f t="shared" si="9"/>
        <v>75</v>
      </c>
    </row>
    <row r="34" spans="1:7" ht="12" customHeight="1">
      <c r="A34" s="178"/>
      <c r="B34" s="181">
        <v>312</v>
      </c>
      <c r="C34" s="183" t="s">
        <v>64</v>
      </c>
      <c r="D34" s="90">
        <v>3000</v>
      </c>
      <c r="E34" s="68">
        <v>0</v>
      </c>
      <c r="F34" s="135">
        <f t="shared" si="10"/>
        <v>3000</v>
      </c>
      <c r="G34" s="205">
        <f t="shared" si="9"/>
        <v>100</v>
      </c>
    </row>
    <row r="35" spans="1:7" ht="12" customHeight="1">
      <c r="A35" s="178"/>
      <c r="B35" s="181">
        <v>313</v>
      </c>
      <c r="C35" s="183" t="s">
        <v>29</v>
      </c>
      <c r="D35" s="90">
        <v>15000</v>
      </c>
      <c r="E35" s="68">
        <v>-7000</v>
      </c>
      <c r="F35" s="135">
        <f t="shared" si="10"/>
        <v>8000</v>
      </c>
      <c r="G35" s="205">
        <f t="shared" si="9"/>
        <v>53.333333333333336</v>
      </c>
    </row>
    <row r="36" spans="1:7" ht="12" customHeight="1">
      <c r="A36" s="178"/>
      <c r="B36" s="179">
        <v>32</v>
      </c>
      <c r="C36" s="180" t="s">
        <v>56</v>
      </c>
      <c r="D36" s="70">
        <f>SUM(D37:D40)</f>
        <v>91500</v>
      </c>
      <c r="E36" s="70">
        <f>SUM(E37:E40)</f>
        <v>44500</v>
      </c>
      <c r="F36" s="137">
        <f>SUM(F37:F40)</f>
        <v>136000</v>
      </c>
      <c r="G36" s="210">
        <f t="shared" si="9"/>
        <v>148.63387978142077</v>
      </c>
    </row>
    <row r="37" spans="1:7" ht="12" customHeight="1">
      <c r="A37" s="178"/>
      <c r="B37" s="181">
        <v>321</v>
      </c>
      <c r="C37" s="183" t="s">
        <v>65</v>
      </c>
      <c r="D37" s="90">
        <v>1500</v>
      </c>
      <c r="E37" s="68">
        <v>-500</v>
      </c>
      <c r="F37" s="135">
        <f t="shared" ref="F37:F40" si="11">D37+E37</f>
        <v>1000</v>
      </c>
      <c r="G37" s="205">
        <f t="shared" si="9"/>
        <v>66.666666666666657</v>
      </c>
    </row>
    <row r="38" spans="1:7" ht="12" customHeight="1">
      <c r="A38" s="178"/>
      <c r="B38" s="181">
        <v>322</v>
      </c>
      <c r="C38" s="183" t="s">
        <v>60</v>
      </c>
      <c r="D38" s="90">
        <v>20000</v>
      </c>
      <c r="E38" s="68">
        <v>10000</v>
      </c>
      <c r="F38" s="135">
        <f t="shared" si="11"/>
        <v>30000</v>
      </c>
      <c r="G38" s="205">
        <f t="shared" si="9"/>
        <v>150</v>
      </c>
    </row>
    <row r="39" spans="1:7" ht="12" customHeight="1">
      <c r="A39" s="178"/>
      <c r="B39" s="181">
        <v>323</v>
      </c>
      <c r="C39" s="183" t="s">
        <v>57</v>
      </c>
      <c r="D39" s="90">
        <v>60000</v>
      </c>
      <c r="E39" s="68">
        <f>F39-D39</f>
        <v>31000</v>
      </c>
      <c r="F39" s="135">
        <v>91000</v>
      </c>
      <c r="G39" s="205">
        <f t="shared" si="9"/>
        <v>151.66666666666666</v>
      </c>
    </row>
    <row r="40" spans="1:7" ht="12" customHeight="1">
      <c r="A40" s="178"/>
      <c r="B40" s="181">
        <v>329</v>
      </c>
      <c r="C40" s="183" t="s">
        <v>141</v>
      </c>
      <c r="D40" s="90">
        <v>10000</v>
      </c>
      <c r="E40" s="68">
        <v>4000</v>
      </c>
      <c r="F40" s="135">
        <f t="shared" si="11"/>
        <v>14000</v>
      </c>
      <c r="G40" s="205">
        <f t="shared" si="9"/>
        <v>140</v>
      </c>
    </row>
    <row r="41" spans="1:7" ht="12" customHeight="1">
      <c r="A41" s="178"/>
      <c r="B41" s="179">
        <v>34</v>
      </c>
      <c r="C41" s="180" t="s">
        <v>129</v>
      </c>
      <c r="D41" s="67">
        <f>SUM(D42:D42)</f>
        <v>1600</v>
      </c>
      <c r="E41" s="67">
        <f>SUM(E42:E42)</f>
        <v>5000</v>
      </c>
      <c r="F41" s="134">
        <f>SUM(F42:F42)</f>
        <v>6600</v>
      </c>
      <c r="G41" s="210">
        <f t="shared" si="9"/>
        <v>412.5</v>
      </c>
    </row>
    <row r="42" spans="1:7" ht="12" customHeight="1">
      <c r="A42" s="178"/>
      <c r="B42" s="181">
        <v>343</v>
      </c>
      <c r="C42" s="183" t="s">
        <v>128</v>
      </c>
      <c r="D42" s="90">
        <v>1600</v>
      </c>
      <c r="E42" s="68">
        <v>5000</v>
      </c>
      <c r="F42" s="135">
        <f>D42+E42</f>
        <v>6600</v>
      </c>
      <c r="G42" s="205">
        <f t="shared" si="9"/>
        <v>412.5</v>
      </c>
    </row>
    <row r="43" spans="1:7" ht="12" customHeight="1">
      <c r="A43" s="306" t="s">
        <v>142</v>
      </c>
      <c r="B43" s="306"/>
      <c r="C43" s="306"/>
      <c r="D43" s="64">
        <f t="shared" ref="D43:F46" si="12">D44</f>
        <v>3200</v>
      </c>
      <c r="E43" s="64">
        <f t="shared" si="12"/>
        <v>0</v>
      </c>
      <c r="F43" s="131">
        <f t="shared" si="12"/>
        <v>3200</v>
      </c>
      <c r="G43" s="207">
        <f>F43/D43*100</f>
        <v>100</v>
      </c>
    </row>
    <row r="44" spans="1:7" ht="12" customHeight="1">
      <c r="A44" s="307" t="s">
        <v>53</v>
      </c>
      <c r="B44" s="307"/>
      <c r="C44" s="307"/>
      <c r="D44" s="65">
        <f t="shared" si="12"/>
        <v>3200</v>
      </c>
      <c r="E44" s="65">
        <f t="shared" si="12"/>
        <v>0</v>
      </c>
      <c r="F44" s="132">
        <f t="shared" si="12"/>
        <v>3200</v>
      </c>
      <c r="G44" s="208">
        <f>F44/D44*100</f>
        <v>100</v>
      </c>
    </row>
    <row r="45" spans="1:7" ht="12" customHeight="1">
      <c r="A45" s="304" t="s">
        <v>54</v>
      </c>
      <c r="B45" s="304"/>
      <c r="C45" s="304"/>
      <c r="D45" s="66">
        <f t="shared" si="12"/>
        <v>3200</v>
      </c>
      <c r="E45" s="66">
        <f t="shared" si="12"/>
        <v>0</v>
      </c>
      <c r="F45" s="133">
        <f t="shared" ref="F45" si="13">D45+E45</f>
        <v>3200</v>
      </c>
      <c r="G45" s="211">
        <f t="shared" ref="G45" si="14">F45/D45*100</f>
        <v>100</v>
      </c>
    </row>
    <row r="46" spans="1:7" ht="12" customHeight="1">
      <c r="A46" s="178"/>
      <c r="B46" s="179">
        <v>3</v>
      </c>
      <c r="C46" s="180" t="s">
        <v>55</v>
      </c>
      <c r="D46" s="62">
        <f t="shared" si="12"/>
        <v>3200</v>
      </c>
      <c r="E46" s="62">
        <f t="shared" si="12"/>
        <v>0</v>
      </c>
      <c r="F46" s="129">
        <f t="shared" si="12"/>
        <v>3200</v>
      </c>
      <c r="G46" s="210">
        <f t="shared" ref="G46:G48" si="15">F46/D46*100</f>
        <v>100</v>
      </c>
    </row>
    <row r="47" spans="1:7" ht="12" customHeight="1">
      <c r="A47" s="178"/>
      <c r="B47" s="179">
        <v>38</v>
      </c>
      <c r="C47" s="180" t="s">
        <v>135</v>
      </c>
      <c r="D47" s="67">
        <f>SUM(D48:D48)</f>
        <v>3200</v>
      </c>
      <c r="E47" s="67">
        <f>SUM(E48:E48)</f>
        <v>0</v>
      </c>
      <c r="F47" s="134">
        <f>SUM(F48:F48)</f>
        <v>3200</v>
      </c>
      <c r="G47" s="210">
        <f t="shared" si="15"/>
        <v>100</v>
      </c>
    </row>
    <row r="48" spans="1:7" ht="12" customHeight="1">
      <c r="A48" s="178"/>
      <c r="B48" s="181">
        <v>385</v>
      </c>
      <c r="C48" s="183" t="s">
        <v>245</v>
      </c>
      <c r="D48" s="90">
        <v>3200</v>
      </c>
      <c r="E48" s="68">
        <v>0</v>
      </c>
      <c r="F48" s="135">
        <f>D48+E48</f>
        <v>3200</v>
      </c>
      <c r="G48" s="205">
        <f t="shared" si="15"/>
        <v>100</v>
      </c>
    </row>
    <row r="49" spans="1:7" ht="12" customHeight="1">
      <c r="A49" s="306" t="s">
        <v>143</v>
      </c>
      <c r="B49" s="306"/>
      <c r="C49" s="306"/>
      <c r="D49" s="64">
        <f>SUM(D50)</f>
        <v>17940</v>
      </c>
      <c r="E49" s="64">
        <f>SUM(E50,E57)</f>
        <v>-1650</v>
      </c>
      <c r="F49" s="64">
        <f>SUM(F50)</f>
        <v>16290</v>
      </c>
      <c r="G49" s="207">
        <f>F49/D49*100</f>
        <v>90.802675585284277</v>
      </c>
    </row>
    <row r="50" spans="1:7" ht="12" customHeight="1">
      <c r="A50" s="307" t="s">
        <v>144</v>
      </c>
      <c r="B50" s="307"/>
      <c r="C50" s="307"/>
      <c r="D50" s="65">
        <f>D52+D57</f>
        <v>17940</v>
      </c>
      <c r="E50" s="65">
        <f>E52</f>
        <v>-1250</v>
      </c>
      <c r="F50" s="65">
        <f>F52+F57</f>
        <v>16290</v>
      </c>
      <c r="G50" s="208">
        <f>F50/D50*100</f>
        <v>90.802675585284277</v>
      </c>
    </row>
    <row r="51" spans="1:7" ht="12" customHeight="1">
      <c r="A51" s="304" t="s">
        <v>54</v>
      </c>
      <c r="B51" s="304"/>
      <c r="C51" s="304"/>
      <c r="D51" s="66">
        <f>D52+D57</f>
        <v>17940</v>
      </c>
      <c r="E51" s="66">
        <f t="shared" ref="D51:F52" si="16">E52</f>
        <v>-1250</v>
      </c>
      <c r="F51" s="66">
        <f>F52+F57</f>
        <v>16290</v>
      </c>
      <c r="G51" s="211">
        <f t="shared" ref="G51" si="17">F51/D51*100</f>
        <v>90.802675585284277</v>
      </c>
    </row>
    <row r="52" spans="1:7" ht="12" customHeight="1">
      <c r="A52" s="178"/>
      <c r="B52" s="179">
        <v>3</v>
      </c>
      <c r="C52" s="180" t="s">
        <v>55</v>
      </c>
      <c r="D52" s="62">
        <f t="shared" si="16"/>
        <v>16540</v>
      </c>
      <c r="E52" s="62">
        <f t="shared" si="16"/>
        <v>-1250</v>
      </c>
      <c r="F52" s="129">
        <f t="shared" si="16"/>
        <v>15290</v>
      </c>
      <c r="G52" s="210">
        <f t="shared" ref="G52:G59" si="18">F52/D52*100</f>
        <v>92.442563482466738</v>
      </c>
    </row>
    <row r="53" spans="1:7" ht="12" customHeight="1">
      <c r="A53" s="178"/>
      <c r="B53" s="179">
        <v>32</v>
      </c>
      <c r="C53" s="180" t="s">
        <v>56</v>
      </c>
      <c r="D53" s="67">
        <f>SUM(D54:D56)</f>
        <v>16540</v>
      </c>
      <c r="E53" s="67">
        <f>SUM(E54:E56)</f>
        <v>-1250</v>
      </c>
      <c r="F53" s="134">
        <f>SUM(F54:F56)</f>
        <v>15290</v>
      </c>
      <c r="G53" s="210">
        <f t="shared" si="18"/>
        <v>92.442563482466738</v>
      </c>
    </row>
    <row r="54" spans="1:7" ht="12" customHeight="1">
      <c r="A54" s="178"/>
      <c r="B54" s="181">
        <v>322</v>
      </c>
      <c r="C54" s="184" t="s">
        <v>60</v>
      </c>
      <c r="D54" s="90">
        <v>3320</v>
      </c>
      <c r="E54" s="68">
        <v>-1000</v>
      </c>
      <c r="F54" s="135">
        <f t="shared" ref="F54:F56" si="19">D54+E54</f>
        <v>2320</v>
      </c>
      <c r="G54" s="205">
        <f t="shared" si="18"/>
        <v>69.879518072289159</v>
      </c>
    </row>
    <row r="55" spans="1:7" ht="12" customHeight="1">
      <c r="A55" s="178"/>
      <c r="B55" s="181">
        <v>323</v>
      </c>
      <c r="C55" s="183" t="s">
        <v>57</v>
      </c>
      <c r="D55" s="90">
        <v>7970</v>
      </c>
      <c r="E55" s="68">
        <v>5000</v>
      </c>
      <c r="F55" s="135">
        <f t="shared" si="19"/>
        <v>12970</v>
      </c>
      <c r="G55" s="205">
        <f t="shared" si="18"/>
        <v>162.73525721455457</v>
      </c>
    </row>
    <row r="56" spans="1:7" ht="12" customHeight="1">
      <c r="A56" s="178"/>
      <c r="B56" s="181">
        <v>329</v>
      </c>
      <c r="C56" s="183" t="s">
        <v>248</v>
      </c>
      <c r="D56" s="90">
        <v>5250</v>
      </c>
      <c r="E56" s="68">
        <v>-5250</v>
      </c>
      <c r="F56" s="135">
        <f t="shared" si="19"/>
        <v>0</v>
      </c>
      <c r="G56" s="205">
        <f t="shared" si="18"/>
        <v>0</v>
      </c>
    </row>
    <row r="57" spans="1:7" ht="12" customHeight="1">
      <c r="A57" s="178"/>
      <c r="B57" s="179">
        <v>4</v>
      </c>
      <c r="C57" s="180" t="s">
        <v>61</v>
      </c>
      <c r="D57" s="70">
        <f t="shared" ref="D57:F58" si="20">SUM(D58)</f>
        <v>1400</v>
      </c>
      <c r="E57" s="70">
        <f t="shared" si="20"/>
        <v>-400</v>
      </c>
      <c r="F57" s="222">
        <f t="shared" si="20"/>
        <v>1000</v>
      </c>
      <c r="G57" s="210">
        <f t="shared" si="18"/>
        <v>71.428571428571431</v>
      </c>
    </row>
    <row r="58" spans="1:7" ht="12" customHeight="1">
      <c r="A58" s="178"/>
      <c r="B58" s="179">
        <v>45</v>
      </c>
      <c r="C58" s="180" t="s">
        <v>62</v>
      </c>
      <c r="D58" s="70">
        <f t="shared" si="20"/>
        <v>1400</v>
      </c>
      <c r="E58" s="70">
        <f t="shared" si="20"/>
        <v>-400</v>
      </c>
      <c r="F58" s="222">
        <f t="shared" si="20"/>
        <v>1000</v>
      </c>
      <c r="G58" s="210">
        <f t="shared" si="18"/>
        <v>71.428571428571431</v>
      </c>
    </row>
    <row r="59" spans="1:7" ht="12" customHeight="1">
      <c r="A59" s="178"/>
      <c r="B59" s="181">
        <v>451</v>
      </c>
      <c r="C59" s="183" t="s">
        <v>42</v>
      </c>
      <c r="D59" s="90">
        <v>1400</v>
      </c>
      <c r="E59" s="68">
        <v>-400</v>
      </c>
      <c r="F59" s="135">
        <f>D59+E59</f>
        <v>1000</v>
      </c>
      <c r="G59" s="205">
        <f t="shared" si="18"/>
        <v>71.428571428571431</v>
      </c>
    </row>
    <row r="60" spans="1:7" ht="12" customHeight="1">
      <c r="A60" s="306" t="s">
        <v>145</v>
      </c>
      <c r="B60" s="306"/>
      <c r="C60" s="306"/>
      <c r="D60" s="71">
        <f>D61</f>
        <v>13000</v>
      </c>
      <c r="E60" s="71">
        <f>E61</f>
        <v>0</v>
      </c>
      <c r="F60" s="138">
        <f>F61</f>
        <v>13000</v>
      </c>
      <c r="G60" s="207">
        <f>F60/D60*100</f>
        <v>100</v>
      </c>
    </row>
    <row r="61" spans="1:7" ht="12" customHeight="1">
      <c r="A61" s="307" t="s">
        <v>53</v>
      </c>
      <c r="B61" s="307"/>
      <c r="C61" s="307"/>
      <c r="D61" s="65">
        <f>D63</f>
        <v>13000</v>
      </c>
      <c r="E61" s="65">
        <f>E63</f>
        <v>0</v>
      </c>
      <c r="F61" s="132">
        <f>F63</f>
        <v>13000</v>
      </c>
      <c r="G61" s="208">
        <f>F61/D61*100</f>
        <v>100</v>
      </c>
    </row>
    <row r="62" spans="1:7" ht="12" customHeight="1">
      <c r="A62" s="304" t="s">
        <v>54</v>
      </c>
      <c r="B62" s="304"/>
      <c r="C62" s="304"/>
      <c r="D62" s="66">
        <f t="shared" ref="D62:F64" si="21">D63</f>
        <v>13000</v>
      </c>
      <c r="E62" s="66">
        <f t="shared" si="21"/>
        <v>0</v>
      </c>
      <c r="F62" s="133">
        <f t="shared" ref="F62" si="22">D62+E62</f>
        <v>13000</v>
      </c>
      <c r="G62" s="211">
        <f t="shared" ref="G62" si="23">F62/D62*100</f>
        <v>100</v>
      </c>
    </row>
    <row r="63" spans="1:7" ht="12" customHeight="1">
      <c r="A63" s="178"/>
      <c r="B63" s="179">
        <v>3</v>
      </c>
      <c r="C63" s="180" t="s">
        <v>59</v>
      </c>
      <c r="D63" s="70">
        <f t="shared" si="21"/>
        <v>13000</v>
      </c>
      <c r="E63" s="70">
        <f t="shared" si="21"/>
        <v>0</v>
      </c>
      <c r="F63" s="137">
        <f t="shared" si="21"/>
        <v>13000</v>
      </c>
      <c r="G63" s="210">
        <f t="shared" ref="G63:G65" si="24">F63/D63*100</f>
        <v>100</v>
      </c>
    </row>
    <row r="64" spans="1:7" ht="12" customHeight="1">
      <c r="A64" s="178"/>
      <c r="B64" s="179">
        <v>32</v>
      </c>
      <c r="C64" s="180" t="s">
        <v>63</v>
      </c>
      <c r="D64" s="70">
        <f t="shared" si="21"/>
        <v>13000</v>
      </c>
      <c r="E64" s="70">
        <f t="shared" si="21"/>
        <v>0</v>
      </c>
      <c r="F64" s="137">
        <f t="shared" si="21"/>
        <v>13000</v>
      </c>
      <c r="G64" s="210">
        <f t="shared" si="24"/>
        <v>100</v>
      </c>
    </row>
    <row r="65" spans="1:7" ht="12" customHeight="1">
      <c r="A65" s="178"/>
      <c r="B65" s="181">
        <v>323</v>
      </c>
      <c r="C65" s="183" t="s">
        <v>57</v>
      </c>
      <c r="D65" s="90">
        <v>13000</v>
      </c>
      <c r="E65" s="68">
        <v>0</v>
      </c>
      <c r="F65" s="135">
        <f>D65+E65</f>
        <v>13000</v>
      </c>
      <c r="G65" s="205">
        <f t="shared" si="24"/>
        <v>100</v>
      </c>
    </row>
    <row r="66" spans="1:7" ht="12" customHeight="1">
      <c r="A66" s="306" t="s">
        <v>146</v>
      </c>
      <c r="B66" s="306"/>
      <c r="C66" s="306"/>
      <c r="D66" s="64">
        <f>D67</f>
        <v>53320</v>
      </c>
      <c r="E66" s="64">
        <f>E67</f>
        <v>1000</v>
      </c>
      <c r="F66" s="131">
        <f>F67</f>
        <v>54320</v>
      </c>
      <c r="G66" s="207">
        <f>F66/D66*100</f>
        <v>101.87546886721681</v>
      </c>
    </row>
    <row r="67" spans="1:7" ht="12" customHeight="1">
      <c r="A67" s="307" t="s">
        <v>53</v>
      </c>
      <c r="B67" s="307"/>
      <c r="C67" s="307"/>
      <c r="D67" s="65">
        <f>SUM(D71+D80)</f>
        <v>53320</v>
      </c>
      <c r="E67" s="65">
        <f>SUM(E71+E80)</f>
        <v>1000</v>
      </c>
      <c r="F67" s="132">
        <f>SUM(F71+F80)</f>
        <v>54320</v>
      </c>
      <c r="G67" s="208">
        <f>F67/D67*100</f>
        <v>101.87546886721681</v>
      </c>
    </row>
    <row r="68" spans="1:7" ht="12" customHeight="1">
      <c r="A68" s="304" t="s">
        <v>147</v>
      </c>
      <c r="B68" s="304"/>
      <c r="C68" s="304"/>
      <c r="D68" s="66">
        <f>D66-D69</f>
        <v>10830</v>
      </c>
      <c r="E68" s="66">
        <f>E66-E69</f>
        <v>1000</v>
      </c>
      <c r="F68" s="133">
        <f t="shared" ref="F68:F70" si="25">D68+E68</f>
        <v>11830</v>
      </c>
      <c r="G68" s="211">
        <f t="shared" ref="G68:G70" si="26">F68/D68*100</f>
        <v>109.23361034164358</v>
      </c>
    </row>
    <row r="69" spans="1:7" ht="12" customHeight="1">
      <c r="A69" s="308" t="s">
        <v>148</v>
      </c>
      <c r="B69" s="308"/>
      <c r="C69" s="308"/>
      <c r="D69" s="66">
        <v>42490</v>
      </c>
      <c r="E69" s="66">
        <v>0</v>
      </c>
      <c r="F69" s="133">
        <f t="shared" si="25"/>
        <v>42490</v>
      </c>
      <c r="G69" s="211">
        <f t="shared" si="26"/>
        <v>100</v>
      </c>
    </row>
    <row r="70" spans="1:7" ht="12" customHeight="1">
      <c r="A70" s="304" t="s">
        <v>149</v>
      </c>
      <c r="B70" s="304"/>
      <c r="C70" s="304"/>
      <c r="D70" s="66">
        <v>0</v>
      </c>
      <c r="E70" s="66">
        <v>0</v>
      </c>
      <c r="F70" s="133">
        <f t="shared" si="25"/>
        <v>0</v>
      </c>
      <c r="G70" s="211" t="e">
        <f t="shared" si="26"/>
        <v>#DIV/0!</v>
      </c>
    </row>
    <row r="71" spans="1:7" ht="12" customHeight="1">
      <c r="A71" s="178"/>
      <c r="B71" s="179">
        <v>3</v>
      </c>
      <c r="C71" s="180" t="s">
        <v>55</v>
      </c>
      <c r="D71" s="70">
        <f>SUM(D72,D76)</f>
        <v>49820</v>
      </c>
      <c r="E71" s="70">
        <f>SUM(E72,E76)</f>
        <v>2000</v>
      </c>
      <c r="F71" s="137">
        <f>SUM(F72,F76)</f>
        <v>51820</v>
      </c>
      <c r="G71" s="210">
        <f t="shared" ref="G71:G82" si="27">F71/D71*100</f>
        <v>104.01445202729826</v>
      </c>
    </row>
    <row r="72" spans="1:7" ht="12" customHeight="1">
      <c r="A72" s="178"/>
      <c r="B72" s="179">
        <v>31</v>
      </c>
      <c r="C72" s="180" t="s">
        <v>139</v>
      </c>
      <c r="D72" s="72">
        <f>SUM(D73:D75)</f>
        <v>43820</v>
      </c>
      <c r="E72" s="72">
        <f>SUM(E73:E75)</f>
        <v>-2500</v>
      </c>
      <c r="F72" s="139">
        <f>SUM(F73:F75)</f>
        <v>41320</v>
      </c>
      <c r="G72" s="210">
        <f t="shared" si="27"/>
        <v>94.294842537654048</v>
      </c>
    </row>
    <row r="73" spans="1:7" ht="12" customHeight="1">
      <c r="A73" s="178"/>
      <c r="B73" s="181">
        <v>311</v>
      </c>
      <c r="C73" s="183" t="s">
        <v>140</v>
      </c>
      <c r="D73" s="90">
        <v>37000</v>
      </c>
      <c r="E73" s="68">
        <v>-3000</v>
      </c>
      <c r="F73" s="135">
        <f t="shared" ref="F73:F75" si="28">D73+E73</f>
        <v>34000</v>
      </c>
      <c r="G73" s="205">
        <f t="shared" si="27"/>
        <v>91.891891891891902</v>
      </c>
    </row>
    <row r="74" spans="1:7" ht="12" customHeight="1">
      <c r="A74" s="178"/>
      <c r="B74" s="181">
        <v>312</v>
      </c>
      <c r="C74" s="183" t="s">
        <v>64</v>
      </c>
      <c r="D74" s="90">
        <v>3320</v>
      </c>
      <c r="E74" s="68">
        <v>0</v>
      </c>
      <c r="F74" s="135">
        <f t="shared" si="28"/>
        <v>3320</v>
      </c>
      <c r="G74" s="205">
        <f t="shared" si="27"/>
        <v>100</v>
      </c>
    </row>
    <row r="75" spans="1:7" ht="12" customHeight="1">
      <c r="A75" s="178"/>
      <c r="B75" s="181">
        <v>313</v>
      </c>
      <c r="C75" s="183" t="s">
        <v>29</v>
      </c>
      <c r="D75" s="90">
        <v>3500</v>
      </c>
      <c r="E75" s="68">
        <v>500</v>
      </c>
      <c r="F75" s="135">
        <f t="shared" si="28"/>
        <v>4000</v>
      </c>
      <c r="G75" s="205">
        <f t="shared" si="27"/>
        <v>114.28571428571428</v>
      </c>
    </row>
    <row r="76" spans="1:7" ht="12" customHeight="1">
      <c r="A76" s="178"/>
      <c r="B76" s="179">
        <v>32</v>
      </c>
      <c r="C76" s="180" t="s">
        <v>56</v>
      </c>
      <c r="D76" s="70">
        <f>SUM(D77:D79)</f>
        <v>6000</v>
      </c>
      <c r="E76" s="70">
        <f>SUM(E77:E79)</f>
        <v>4500</v>
      </c>
      <c r="F76" s="137">
        <f>SUM(F77:F79)</f>
        <v>10500</v>
      </c>
      <c r="G76" s="210">
        <f t="shared" si="27"/>
        <v>175</v>
      </c>
    </row>
    <row r="77" spans="1:7" ht="12" customHeight="1">
      <c r="A77" s="178"/>
      <c r="B77" s="181">
        <v>321</v>
      </c>
      <c r="C77" s="184" t="s">
        <v>65</v>
      </c>
      <c r="D77" s="90">
        <v>1500</v>
      </c>
      <c r="E77" s="68">
        <v>3000</v>
      </c>
      <c r="F77" s="135">
        <f t="shared" ref="F77:F79" si="29">D77+E77</f>
        <v>4500</v>
      </c>
      <c r="G77" s="205">
        <f t="shared" si="27"/>
        <v>300</v>
      </c>
    </row>
    <row r="78" spans="1:7" ht="12" customHeight="1">
      <c r="A78" s="178"/>
      <c r="B78" s="181">
        <v>322</v>
      </c>
      <c r="C78" s="183" t="s">
        <v>60</v>
      </c>
      <c r="D78" s="90">
        <v>3000</v>
      </c>
      <c r="E78" s="68">
        <v>2500</v>
      </c>
      <c r="F78" s="135">
        <f t="shared" si="29"/>
        <v>5500</v>
      </c>
      <c r="G78" s="205">
        <f t="shared" si="27"/>
        <v>183.33333333333331</v>
      </c>
    </row>
    <row r="79" spans="1:7" ht="12" customHeight="1">
      <c r="A79" s="178"/>
      <c r="B79" s="181">
        <v>323</v>
      </c>
      <c r="C79" s="183" t="s">
        <v>57</v>
      </c>
      <c r="D79" s="90">
        <v>1500</v>
      </c>
      <c r="E79" s="68">
        <v>-1000</v>
      </c>
      <c r="F79" s="135">
        <f t="shared" si="29"/>
        <v>500</v>
      </c>
      <c r="G79" s="205">
        <f t="shared" si="27"/>
        <v>33.333333333333329</v>
      </c>
    </row>
    <row r="80" spans="1:7" ht="12" customHeight="1">
      <c r="A80" s="178"/>
      <c r="B80" s="179">
        <v>4</v>
      </c>
      <c r="C80" s="180" t="s">
        <v>90</v>
      </c>
      <c r="D80" s="70">
        <f t="shared" ref="D80:F81" si="30">D81</f>
        <v>3500</v>
      </c>
      <c r="E80" s="70">
        <f t="shared" si="30"/>
        <v>-1000</v>
      </c>
      <c r="F80" s="137">
        <f t="shared" si="30"/>
        <v>2500</v>
      </c>
      <c r="G80" s="210">
        <f t="shared" si="27"/>
        <v>71.428571428571431</v>
      </c>
    </row>
    <row r="81" spans="1:7" ht="12" customHeight="1">
      <c r="A81" s="178"/>
      <c r="B81" s="179">
        <v>42</v>
      </c>
      <c r="C81" s="180" t="s">
        <v>91</v>
      </c>
      <c r="D81" s="70">
        <f t="shared" si="30"/>
        <v>3500</v>
      </c>
      <c r="E81" s="70">
        <f t="shared" si="30"/>
        <v>-1000</v>
      </c>
      <c r="F81" s="137">
        <f t="shared" si="30"/>
        <v>2500</v>
      </c>
      <c r="G81" s="210">
        <f t="shared" si="27"/>
        <v>71.428571428571431</v>
      </c>
    </row>
    <row r="82" spans="1:7" ht="12" customHeight="1">
      <c r="A82" s="178"/>
      <c r="B82" s="181">
        <v>422</v>
      </c>
      <c r="C82" s="183" t="s">
        <v>39</v>
      </c>
      <c r="D82" s="90">
        <v>3500</v>
      </c>
      <c r="E82" s="68">
        <v>-1000</v>
      </c>
      <c r="F82" s="135">
        <f t="shared" ref="F82:F83" si="31">D82+E82</f>
        <v>2500</v>
      </c>
      <c r="G82" s="205">
        <f t="shared" si="27"/>
        <v>71.428571428571431</v>
      </c>
    </row>
    <row r="83" spans="1:7" ht="12" customHeight="1">
      <c r="A83" s="178"/>
      <c r="B83" s="181">
        <v>423</v>
      </c>
      <c r="C83" s="183" t="s">
        <v>164</v>
      </c>
      <c r="D83" s="90">
        <v>0</v>
      </c>
      <c r="E83" s="68">
        <v>0</v>
      </c>
      <c r="F83" s="135">
        <f t="shared" si="31"/>
        <v>0</v>
      </c>
      <c r="G83" s="205">
        <v>0</v>
      </c>
    </row>
    <row r="84" spans="1:7" ht="12" customHeight="1">
      <c r="A84" s="306" t="s">
        <v>176</v>
      </c>
      <c r="B84" s="309"/>
      <c r="C84" s="309"/>
      <c r="D84" s="64">
        <f>D85</f>
        <v>12700</v>
      </c>
      <c r="E84" s="64">
        <f>E85</f>
        <v>-6000</v>
      </c>
      <c r="F84" s="131">
        <f>F85</f>
        <v>6700</v>
      </c>
      <c r="G84" s="207">
        <f>F84/D84*100</f>
        <v>52.755905511811022</v>
      </c>
    </row>
    <row r="85" spans="1:7" ht="12" customHeight="1">
      <c r="A85" s="307" t="s">
        <v>144</v>
      </c>
      <c r="B85" s="307"/>
      <c r="C85" s="307"/>
      <c r="D85" s="65">
        <f>D87</f>
        <v>12700</v>
      </c>
      <c r="E85" s="65">
        <f>E87</f>
        <v>-6000</v>
      </c>
      <c r="F85" s="132">
        <f>F87</f>
        <v>6700</v>
      </c>
      <c r="G85" s="208">
        <f>F85/D85*100</f>
        <v>52.755905511811022</v>
      </c>
    </row>
    <row r="86" spans="1:7" ht="12" customHeight="1">
      <c r="A86" s="304" t="s">
        <v>54</v>
      </c>
      <c r="B86" s="304"/>
      <c r="C86" s="304"/>
      <c r="D86" s="66">
        <f t="shared" ref="D86:F87" si="32">D87</f>
        <v>12700</v>
      </c>
      <c r="E86" s="66">
        <f t="shared" si="32"/>
        <v>-6000</v>
      </c>
      <c r="F86" s="133">
        <f t="shared" ref="F86" si="33">D86+E86</f>
        <v>6700</v>
      </c>
      <c r="G86" s="211">
        <f t="shared" ref="G86" si="34">F86/D86*100</f>
        <v>52.755905511811022</v>
      </c>
    </row>
    <row r="87" spans="1:7" ht="12" customHeight="1">
      <c r="A87" s="178"/>
      <c r="B87" s="179">
        <v>4</v>
      </c>
      <c r="C87" s="180" t="s">
        <v>90</v>
      </c>
      <c r="D87" s="70">
        <f t="shared" si="32"/>
        <v>12700</v>
      </c>
      <c r="E87" s="70">
        <f t="shared" si="32"/>
        <v>-6000</v>
      </c>
      <c r="F87" s="137">
        <f t="shared" si="32"/>
        <v>6700</v>
      </c>
      <c r="G87" s="210">
        <f t="shared" ref="G87:G91" si="35">F87/D87*100</f>
        <v>52.755905511811022</v>
      </c>
    </row>
    <row r="88" spans="1:7" ht="12" customHeight="1">
      <c r="A88" s="178"/>
      <c r="B88" s="179">
        <v>42</v>
      </c>
      <c r="C88" s="180" t="s">
        <v>91</v>
      </c>
      <c r="D88" s="157">
        <f>SUM(D89,D90,D91)</f>
        <v>12700</v>
      </c>
      <c r="E88" s="157">
        <f>SUM(E89,E90,E91)</f>
        <v>-6000</v>
      </c>
      <c r="F88" s="140">
        <f>SUM(F89,F90,F91)</f>
        <v>6700</v>
      </c>
      <c r="G88" s="210">
        <f t="shared" si="35"/>
        <v>52.755905511811022</v>
      </c>
    </row>
    <row r="89" spans="1:7" ht="12" customHeight="1">
      <c r="A89" s="178"/>
      <c r="B89" s="181">
        <v>422</v>
      </c>
      <c r="C89" s="183" t="s">
        <v>39</v>
      </c>
      <c r="D89" s="90">
        <v>6700</v>
      </c>
      <c r="E89" s="68">
        <v>0</v>
      </c>
      <c r="F89" s="135">
        <f t="shared" ref="F89:F91" si="36">D89+E89</f>
        <v>6700</v>
      </c>
      <c r="G89" s="205">
        <f t="shared" si="35"/>
        <v>100</v>
      </c>
    </row>
    <row r="90" spans="1:7" ht="12" customHeight="1">
      <c r="A90" s="178"/>
      <c r="B90" s="181">
        <v>423</v>
      </c>
      <c r="C90" s="183" t="s">
        <v>164</v>
      </c>
      <c r="D90" s="90">
        <v>0</v>
      </c>
      <c r="E90" s="68">
        <v>0</v>
      </c>
      <c r="F90" s="135">
        <f t="shared" si="36"/>
        <v>0</v>
      </c>
      <c r="G90" s="205">
        <v>0</v>
      </c>
    </row>
    <row r="91" spans="1:7" ht="12" customHeight="1">
      <c r="A91" s="178"/>
      <c r="B91" s="181">
        <v>426</v>
      </c>
      <c r="C91" s="183" t="s">
        <v>40</v>
      </c>
      <c r="D91" s="90">
        <v>6000</v>
      </c>
      <c r="E91" s="68">
        <v>-6000</v>
      </c>
      <c r="F91" s="135">
        <f t="shared" si="36"/>
        <v>0</v>
      </c>
      <c r="G91" s="205">
        <f t="shared" si="35"/>
        <v>0</v>
      </c>
    </row>
    <row r="92" spans="1:7" ht="12" customHeight="1">
      <c r="A92" s="306" t="s">
        <v>169</v>
      </c>
      <c r="B92" s="306"/>
      <c r="C92" s="306"/>
      <c r="D92" s="64">
        <f>D93</f>
        <v>170200</v>
      </c>
      <c r="E92" s="64">
        <f>E93</f>
        <v>-51000</v>
      </c>
      <c r="F92" s="131">
        <f>F93</f>
        <v>119200</v>
      </c>
      <c r="G92" s="207">
        <f>F92/D92*100</f>
        <v>70.035252643948297</v>
      </c>
    </row>
    <row r="93" spans="1:7" ht="12" customHeight="1">
      <c r="A93" s="307" t="s">
        <v>144</v>
      </c>
      <c r="B93" s="307"/>
      <c r="C93" s="307"/>
      <c r="D93" s="65">
        <f>D96</f>
        <v>170200</v>
      </c>
      <c r="E93" s="65">
        <f>E96</f>
        <v>-51000</v>
      </c>
      <c r="F93" s="132">
        <f>F96</f>
        <v>119200</v>
      </c>
      <c r="G93" s="208">
        <f>F93/D93*100</f>
        <v>70.035252643948297</v>
      </c>
    </row>
    <row r="94" spans="1:7" ht="12" customHeight="1">
      <c r="A94" s="304" t="s">
        <v>66</v>
      </c>
      <c r="B94" s="304"/>
      <c r="C94" s="304"/>
      <c r="D94" s="66">
        <f>D92-D95</f>
        <v>0</v>
      </c>
      <c r="E94" s="66">
        <f>E92-E95</f>
        <v>28000</v>
      </c>
      <c r="F94" s="133">
        <f t="shared" ref="F94:F95" si="37">D94+E94</f>
        <v>28000</v>
      </c>
      <c r="G94" s="211" t="e">
        <f t="shared" ref="G94:G95" si="38">F94/D94*100</f>
        <v>#DIV/0!</v>
      </c>
    </row>
    <row r="95" spans="1:7" ht="12" customHeight="1">
      <c r="A95" s="304" t="s">
        <v>67</v>
      </c>
      <c r="B95" s="304"/>
      <c r="C95" s="304"/>
      <c r="D95" s="66">
        <v>170200</v>
      </c>
      <c r="E95" s="66">
        <v>-79000</v>
      </c>
      <c r="F95" s="133">
        <f t="shared" si="37"/>
        <v>91200</v>
      </c>
      <c r="G95" s="211">
        <f t="shared" si="38"/>
        <v>53.584018801410103</v>
      </c>
    </row>
    <row r="96" spans="1:7" ht="12" customHeight="1">
      <c r="A96" s="178"/>
      <c r="B96" s="179">
        <v>4</v>
      </c>
      <c r="C96" s="180" t="s">
        <v>90</v>
      </c>
      <c r="D96" s="62">
        <f>SUM(D97,D99)</f>
        <v>170200</v>
      </c>
      <c r="E96" s="62">
        <f>SUM(E97,E99)</f>
        <v>-51000</v>
      </c>
      <c r="F96" s="129">
        <f>SUM(F97,F99)</f>
        <v>119200</v>
      </c>
      <c r="G96" s="210">
        <f t="shared" ref="G96:G102" si="39">F96/D96*100</f>
        <v>70.035252643948297</v>
      </c>
    </row>
    <row r="97" spans="1:7" ht="12" customHeight="1">
      <c r="A97" s="178"/>
      <c r="B97" s="179">
        <v>45</v>
      </c>
      <c r="C97" s="180" t="s">
        <v>170</v>
      </c>
      <c r="D97" s="67">
        <f>SUM(D98:D98)</f>
        <v>160000</v>
      </c>
      <c r="E97" s="67">
        <f>SUM(E98:E98)</f>
        <v>-42000</v>
      </c>
      <c r="F97" s="134">
        <f>SUM(F98:F98)</f>
        <v>118000</v>
      </c>
      <c r="G97" s="210">
        <f t="shared" si="39"/>
        <v>73.75</v>
      </c>
    </row>
    <row r="98" spans="1:7" ht="12" customHeight="1">
      <c r="A98" s="178"/>
      <c r="B98" s="181">
        <v>451</v>
      </c>
      <c r="C98" s="183" t="s">
        <v>42</v>
      </c>
      <c r="D98" s="90">
        <v>160000</v>
      </c>
      <c r="E98" s="68">
        <f>F98-D98</f>
        <v>-42000</v>
      </c>
      <c r="F98" s="135">
        <v>118000</v>
      </c>
      <c r="G98" s="205">
        <f t="shared" si="39"/>
        <v>73.75</v>
      </c>
    </row>
    <row r="99" spans="1:7" ht="12" customHeight="1">
      <c r="A99" s="178"/>
      <c r="B99" s="179">
        <v>42</v>
      </c>
      <c r="C99" s="180" t="s">
        <v>171</v>
      </c>
      <c r="D99" s="67">
        <f>SUM(D100:D101)</f>
        <v>10200</v>
      </c>
      <c r="E99" s="67">
        <f>SUM(E100:E101)</f>
        <v>-9000</v>
      </c>
      <c r="F99" s="134">
        <f t="shared" ref="F99" si="40">SUM(F100:F101)</f>
        <v>1200</v>
      </c>
      <c r="G99" s="210">
        <f t="shared" si="39"/>
        <v>11.76470588235294</v>
      </c>
    </row>
    <row r="100" spans="1:7" ht="12" customHeight="1">
      <c r="A100" s="178"/>
      <c r="B100" s="186">
        <v>422</v>
      </c>
      <c r="C100" s="184" t="s">
        <v>39</v>
      </c>
      <c r="D100" s="90">
        <v>3500</v>
      </c>
      <c r="E100" s="68">
        <v>-3000</v>
      </c>
      <c r="F100" s="135">
        <f t="shared" ref="F100:F101" si="41">D100+E100</f>
        <v>500</v>
      </c>
      <c r="G100" s="205">
        <f t="shared" si="39"/>
        <v>14.285714285714285</v>
      </c>
    </row>
    <row r="101" spans="1:7" ht="12" customHeight="1">
      <c r="A101" s="178"/>
      <c r="B101" s="181">
        <v>426</v>
      </c>
      <c r="C101" s="183" t="s">
        <v>68</v>
      </c>
      <c r="D101" s="90">
        <v>6700</v>
      </c>
      <c r="E101" s="68">
        <v>-6000</v>
      </c>
      <c r="F101" s="135">
        <f t="shared" si="41"/>
        <v>700</v>
      </c>
      <c r="G101" s="205">
        <f t="shared" si="39"/>
        <v>10.44776119402985</v>
      </c>
    </row>
    <row r="102" spans="1:7" ht="12" customHeight="1">
      <c r="A102" s="302" t="s">
        <v>69</v>
      </c>
      <c r="B102" s="302"/>
      <c r="C102" s="302"/>
      <c r="D102" s="58">
        <f>SUM(D103,D151,D193)</f>
        <v>1138818</v>
      </c>
      <c r="E102" s="58">
        <f>SUM(E103,E151,E193)</f>
        <v>-800402</v>
      </c>
      <c r="F102" s="141">
        <f>SUM(F103,F151,F193+F201)</f>
        <v>368516</v>
      </c>
      <c r="G102" s="210">
        <f t="shared" si="39"/>
        <v>32.35951662161996</v>
      </c>
    </row>
    <row r="103" spans="1:7" ht="12" customHeight="1">
      <c r="A103" s="303" t="s">
        <v>271</v>
      </c>
      <c r="B103" s="303"/>
      <c r="C103" s="303"/>
      <c r="D103" s="63">
        <f>SUM(D104,D113,D120,D137,D144,D128)</f>
        <v>92500</v>
      </c>
      <c r="E103" s="63">
        <f>SUM(E104,E113,E120,E137,E144,E128)</f>
        <v>84700</v>
      </c>
      <c r="F103" s="130">
        <f>SUM(F104,F113,F120,F137,F144,F128)</f>
        <v>177200</v>
      </c>
      <c r="G103" s="206">
        <f>F103/D103*100</f>
        <v>191.56756756756755</v>
      </c>
    </row>
    <row r="104" spans="1:7" ht="12" customHeight="1">
      <c r="A104" s="306" t="s">
        <v>174</v>
      </c>
      <c r="B104" s="306"/>
      <c r="C104" s="306"/>
      <c r="D104" s="64">
        <f>D109</f>
        <v>9400</v>
      </c>
      <c r="E104" s="64">
        <f>E109</f>
        <v>49300</v>
      </c>
      <c r="F104" s="131">
        <f>F109</f>
        <v>58700</v>
      </c>
      <c r="G104" s="207">
        <f>F104/D104*100</f>
        <v>624.468085106383</v>
      </c>
    </row>
    <row r="105" spans="1:7" ht="12" customHeight="1">
      <c r="A105" s="307" t="s">
        <v>144</v>
      </c>
      <c r="B105" s="307"/>
      <c r="C105" s="307"/>
      <c r="D105" s="65">
        <f>D109</f>
        <v>9400</v>
      </c>
      <c r="E105" s="65">
        <f>E109</f>
        <v>49300</v>
      </c>
      <c r="F105" s="132">
        <f>F109</f>
        <v>58700</v>
      </c>
      <c r="G105" s="208">
        <f>F105/D105*100</f>
        <v>624.468085106383</v>
      </c>
    </row>
    <row r="106" spans="1:7" ht="12" customHeight="1">
      <c r="A106" s="304" t="s">
        <v>54</v>
      </c>
      <c r="B106" s="304"/>
      <c r="C106" s="304"/>
      <c r="D106" s="66">
        <v>0</v>
      </c>
      <c r="E106" s="66">
        <v>0</v>
      </c>
      <c r="F106" s="133">
        <f t="shared" ref="F106:F108" si="42">D106+E106</f>
        <v>0</v>
      </c>
      <c r="G106" s="211" t="e">
        <f t="shared" ref="G106:G108" si="43">F106/D106*100</f>
        <v>#DIV/0!</v>
      </c>
    </row>
    <row r="107" spans="1:7" ht="12" customHeight="1">
      <c r="A107" s="304" t="s">
        <v>67</v>
      </c>
      <c r="B107" s="304"/>
      <c r="C107" s="304"/>
      <c r="D107" s="66">
        <v>0</v>
      </c>
      <c r="E107" s="66">
        <v>0</v>
      </c>
      <c r="F107" s="133">
        <f t="shared" si="42"/>
        <v>0</v>
      </c>
      <c r="G107" s="211" t="e">
        <f t="shared" si="43"/>
        <v>#DIV/0!</v>
      </c>
    </row>
    <row r="108" spans="1:7" ht="12" customHeight="1">
      <c r="A108" s="304" t="s">
        <v>175</v>
      </c>
      <c r="B108" s="304"/>
      <c r="C108" s="304"/>
      <c r="D108" s="66">
        <f t="shared" ref="D108:F109" si="44">D109</f>
        <v>9400</v>
      </c>
      <c r="E108" s="66">
        <f t="shared" si="44"/>
        <v>49300</v>
      </c>
      <c r="F108" s="133">
        <f t="shared" si="42"/>
        <v>58700</v>
      </c>
      <c r="G108" s="211">
        <f t="shared" si="43"/>
        <v>624.468085106383</v>
      </c>
    </row>
    <row r="109" spans="1:7" ht="12" customHeight="1">
      <c r="A109" s="178"/>
      <c r="B109" s="179">
        <v>3</v>
      </c>
      <c r="C109" s="180" t="s">
        <v>55</v>
      </c>
      <c r="D109" s="62">
        <f t="shared" si="44"/>
        <v>9400</v>
      </c>
      <c r="E109" s="62">
        <f t="shared" si="44"/>
        <v>49300</v>
      </c>
      <c r="F109" s="129">
        <f t="shared" si="44"/>
        <v>58700</v>
      </c>
      <c r="G109" s="210">
        <f t="shared" ref="G109:G112" si="45">F109/D109*100</f>
        <v>624.468085106383</v>
      </c>
    </row>
    <row r="110" spans="1:7" ht="12" customHeight="1">
      <c r="A110" s="178"/>
      <c r="B110" s="179">
        <v>32</v>
      </c>
      <c r="C110" s="180" t="s">
        <v>56</v>
      </c>
      <c r="D110" s="67">
        <f>SUM(D111,D112)</f>
        <v>9400</v>
      </c>
      <c r="E110" s="67">
        <f>SUM(E111,E112)</f>
        <v>49300</v>
      </c>
      <c r="F110" s="134">
        <f>SUM(F111,F112)</f>
        <v>58700</v>
      </c>
      <c r="G110" s="210">
        <f t="shared" si="45"/>
        <v>624.468085106383</v>
      </c>
    </row>
    <row r="111" spans="1:7" ht="12" customHeight="1">
      <c r="A111" s="178"/>
      <c r="B111" s="181">
        <v>322</v>
      </c>
      <c r="C111" s="183" t="s">
        <v>60</v>
      </c>
      <c r="D111" s="90">
        <v>6700</v>
      </c>
      <c r="E111" s="68">
        <v>3000</v>
      </c>
      <c r="F111" s="135">
        <f t="shared" ref="F111" si="46">D111+E111</f>
        <v>9700</v>
      </c>
      <c r="G111" s="205">
        <f t="shared" si="45"/>
        <v>144.77611940298507</v>
      </c>
    </row>
    <row r="112" spans="1:7" ht="12" customHeight="1">
      <c r="A112" s="178"/>
      <c r="B112" s="181">
        <v>323</v>
      </c>
      <c r="C112" s="183" t="s">
        <v>57</v>
      </c>
      <c r="D112" s="90">
        <v>2700</v>
      </c>
      <c r="E112" s="68">
        <f>F112-D112</f>
        <v>46300</v>
      </c>
      <c r="F112" s="135">
        <v>49000</v>
      </c>
      <c r="G112" s="205">
        <f t="shared" si="45"/>
        <v>1814.8148148148148</v>
      </c>
    </row>
    <row r="113" spans="1:7" ht="12" customHeight="1">
      <c r="A113" s="306" t="s">
        <v>242</v>
      </c>
      <c r="B113" s="306"/>
      <c r="C113" s="306"/>
      <c r="D113" s="64">
        <f>D114</f>
        <v>6100</v>
      </c>
      <c r="E113" s="64">
        <f>E114</f>
        <v>6800</v>
      </c>
      <c r="F113" s="131">
        <f>F114</f>
        <v>12900</v>
      </c>
      <c r="G113" s="207">
        <f>F113/D113*100</f>
        <v>211.47540983606555</v>
      </c>
    </row>
    <row r="114" spans="1:7" ht="12" customHeight="1">
      <c r="A114" s="307" t="s">
        <v>144</v>
      </c>
      <c r="B114" s="307"/>
      <c r="C114" s="307"/>
      <c r="D114" s="65">
        <f>D116</f>
        <v>6100</v>
      </c>
      <c r="E114" s="65">
        <f>E116</f>
        <v>6800</v>
      </c>
      <c r="F114" s="132">
        <f>F116</f>
        <v>12900</v>
      </c>
      <c r="G114" s="208">
        <f>F114/D114*100</f>
        <v>211.47540983606555</v>
      </c>
    </row>
    <row r="115" spans="1:7" ht="12" customHeight="1">
      <c r="A115" s="304" t="s">
        <v>54</v>
      </c>
      <c r="B115" s="304"/>
      <c r="C115" s="304"/>
      <c r="D115" s="66">
        <f t="shared" ref="D115:F116" si="47">D116</f>
        <v>6100</v>
      </c>
      <c r="E115" s="66">
        <f t="shared" si="47"/>
        <v>6800</v>
      </c>
      <c r="F115" s="133">
        <f t="shared" ref="F115" si="48">D115+E115</f>
        <v>12900</v>
      </c>
      <c r="G115" s="211">
        <f>F115/D115*100</f>
        <v>211.47540983606555</v>
      </c>
    </row>
    <row r="116" spans="1:7" ht="12" customHeight="1">
      <c r="A116" s="178"/>
      <c r="B116" s="179">
        <v>3</v>
      </c>
      <c r="C116" s="180" t="s">
        <v>55</v>
      </c>
      <c r="D116" s="62">
        <f t="shared" si="47"/>
        <v>6100</v>
      </c>
      <c r="E116" s="62">
        <f t="shared" si="47"/>
        <v>6800</v>
      </c>
      <c r="F116" s="129">
        <f t="shared" si="47"/>
        <v>12900</v>
      </c>
      <c r="G116" s="210">
        <f t="shared" ref="G116:G119" si="49">F116/D116*100</f>
        <v>211.47540983606555</v>
      </c>
    </row>
    <row r="117" spans="1:7" ht="12" customHeight="1">
      <c r="A117" s="178"/>
      <c r="B117" s="179">
        <v>32</v>
      </c>
      <c r="C117" s="180" t="s">
        <v>56</v>
      </c>
      <c r="D117" s="67">
        <f>SUM(D118,D119)</f>
        <v>6100</v>
      </c>
      <c r="E117" s="67">
        <f>SUM(E118,E119)</f>
        <v>6800</v>
      </c>
      <c r="F117" s="134">
        <f>SUM(F118,F119)</f>
        <v>12900</v>
      </c>
      <c r="G117" s="210">
        <f t="shared" si="49"/>
        <v>211.47540983606555</v>
      </c>
    </row>
    <row r="118" spans="1:7" ht="12" customHeight="1">
      <c r="A118" s="178"/>
      <c r="B118" s="181">
        <v>322</v>
      </c>
      <c r="C118" s="183" t="s">
        <v>60</v>
      </c>
      <c r="D118" s="90">
        <v>2700</v>
      </c>
      <c r="E118" s="68">
        <v>-700</v>
      </c>
      <c r="F118" s="135">
        <f t="shared" ref="F118:F119" si="50">D118+E118</f>
        <v>2000</v>
      </c>
      <c r="G118" s="205">
        <f t="shared" si="49"/>
        <v>74.074074074074076</v>
      </c>
    </row>
    <row r="119" spans="1:7" ht="12" customHeight="1">
      <c r="A119" s="178"/>
      <c r="B119" s="181">
        <v>323</v>
      </c>
      <c r="C119" s="183" t="s">
        <v>57</v>
      </c>
      <c r="D119" s="90">
        <v>3400</v>
      </c>
      <c r="E119" s="68">
        <v>7500</v>
      </c>
      <c r="F119" s="135">
        <f t="shared" si="50"/>
        <v>10900</v>
      </c>
      <c r="G119" s="205">
        <f t="shared" si="49"/>
        <v>320.58823529411768</v>
      </c>
    </row>
    <row r="120" spans="1:7" ht="12" customHeight="1">
      <c r="A120" s="306" t="s">
        <v>240</v>
      </c>
      <c r="B120" s="306"/>
      <c r="C120" s="306"/>
      <c r="D120" s="64">
        <f>D121</f>
        <v>34700</v>
      </c>
      <c r="E120" s="64">
        <f>E121</f>
        <v>5000</v>
      </c>
      <c r="F120" s="131">
        <f>F121</f>
        <v>39700</v>
      </c>
      <c r="G120" s="207">
        <f>F120/D120*100</f>
        <v>114.40922190201729</v>
      </c>
    </row>
    <row r="121" spans="1:7" ht="12" customHeight="1">
      <c r="A121" s="307" t="s">
        <v>144</v>
      </c>
      <c r="B121" s="307"/>
      <c r="C121" s="307"/>
      <c r="D121" s="65">
        <f>D124</f>
        <v>34700</v>
      </c>
      <c r="E121" s="65">
        <f>E124</f>
        <v>5000</v>
      </c>
      <c r="F121" s="132">
        <f>F124</f>
        <v>39700</v>
      </c>
      <c r="G121" s="208">
        <f>F121/D121*100</f>
        <v>114.40922190201729</v>
      </c>
    </row>
    <row r="122" spans="1:7" ht="12" customHeight="1">
      <c r="A122" s="304" t="s">
        <v>241</v>
      </c>
      <c r="B122" s="304"/>
      <c r="C122" s="304"/>
      <c r="D122" s="66">
        <v>24520</v>
      </c>
      <c r="E122" s="66">
        <v>0</v>
      </c>
      <c r="F122" s="133">
        <v>20000</v>
      </c>
      <c r="G122" s="211">
        <f t="shared" ref="G122:G123" si="51">F122/D122*100</f>
        <v>81.566068515497562</v>
      </c>
    </row>
    <row r="123" spans="1:7" ht="12" customHeight="1">
      <c r="A123" s="304" t="s">
        <v>54</v>
      </c>
      <c r="B123" s="304"/>
      <c r="C123" s="304"/>
      <c r="D123" s="66">
        <v>10000</v>
      </c>
      <c r="E123" s="66">
        <v>0</v>
      </c>
      <c r="F123" s="133">
        <v>4700</v>
      </c>
      <c r="G123" s="211">
        <f t="shared" si="51"/>
        <v>47</v>
      </c>
    </row>
    <row r="124" spans="1:7" ht="12" customHeight="1">
      <c r="A124" s="178"/>
      <c r="B124" s="179">
        <v>3</v>
      </c>
      <c r="C124" s="180" t="s">
        <v>55</v>
      </c>
      <c r="D124" s="70">
        <f>D125</f>
        <v>34700</v>
      </c>
      <c r="E124" s="70">
        <f>E125</f>
        <v>5000</v>
      </c>
      <c r="F124" s="137">
        <f>F125</f>
        <v>39700</v>
      </c>
      <c r="G124" s="210">
        <f t="shared" ref="G124:G127" si="52">F124/D124*100</f>
        <v>114.40922190201729</v>
      </c>
    </row>
    <row r="125" spans="1:7" ht="12" customHeight="1">
      <c r="A125" s="178"/>
      <c r="B125" s="179">
        <v>32</v>
      </c>
      <c r="C125" s="180" t="s">
        <v>56</v>
      </c>
      <c r="D125" s="70">
        <f>SUM(D126,D127)</f>
        <v>34700</v>
      </c>
      <c r="E125" s="70">
        <f>SUM(E126,E127)</f>
        <v>5000</v>
      </c>
      <c r="F125" s="137">
        <f>SUM(F126,F127)</f>
        <v>39700</v>
      </c>
      <c r="G125" s="210">
        <f t="shared" si="52"/>
        <v>114.40922190201729</v>
      </c>
    </row>
    <row r="126" spans="1:7" ht="12" customHeight="1">
      <c r="A126" s="178"/>
      <c r="B126" s="181">
        <v>322</v>
      </c>
      <c r="C126" s="183" t="s">
        <v>60</v>
      </c>
      <c r="D126" s="90">
        <v>16700</v>
      </c>
      <c r="E126" s="68">
        <v>-7000</v>
      </c>
      <c r="F126" s="135">
        <f t="shared" ref="F126:F127" si="53">D126+E126</f>
        <v>9700</v>
      </c>
      <c r="G126" s="205">
        <f t="shared" si="52"/>
        <v>58.083832335329348</v>
      </c>
    </row>
    <row r="127" spans="1:7" ht="12" customHeight="1">
      <c r="A127" s="178"/>
      <c r="B127" s="181">
        <v>323</v>
      </c>
      <c r="C127" s="183" t="s">
        <v>57</v>
      </c>
      <c r="D127" s="90">
        <v>18000</v>
      </c>
      <c r="E127" s="68">
        <v>12000</v>
      </c>
      <c r="F127" s="135">
        <f t="shared" si="53"/>
        <v>30000</v>
      </c>
      <c r="G127" s="205">
        <f t="shared" si="52"/>
        <v>166.66666666666669</v>
      </c>
    </row>
    <row r="128" spans="1:7" ht="12" customHeight="1">
      <c r="A128" s="306" t="s">
        <v>70</v>
      </c>
      <c r="B128" s="306"/>
      <c r="C128" s="306"/>
      <c r="D128" s="64">
        <f>D129</f>
        <v>5600</v>
      </c>
      <c r="E128" s="64">
        <f>E129</f>
        <v>17000</v>
      </c>
      <c r="F128" s="131">
        <f>F129</f>
        <v>22600</v>
      </c>
      <c r="G128" s="207">
        <f>F128/D128*100</f>
        <v>403.57142857142856</v>
      </c>
    </row>
    <row r="129" spans="1:7" ht="12" customHeight="1">
      <c r="A129" s="307" t="s">
        <v>144</v>
      </c>
      <c r="B129" s="307"/>
      <c r="C129" s="307"/>
      <c r="D129" s="65">
        <f>D131+D134</f>
        <v>5600</v>
      </c>
      <c r="E129" s="65">
        <f>E131+E134</f>
        <v>17000</v>
      </c>
      <c r="F129" s="132">
        <f>F131+F134</f>
        <v>22600</v>
      </c>
      <c r="G129" s="208">
        <f>F129/D129*100</f>
        <v>403.57142857142856</v>
      </c>
    </row>
    <row r="130" spans="1:7" ht="12" customHeight="1">
      <c r="A130" s="313" t="s">
        <v>101</v>
      </c>
      <c r="B130" s="314"/>
      <c r="C130" s="314"/>
      <c r="D130" s="66">
        <v>5320</v>
      </c>
      <c r="E130" s="66">
        <v>0</v>
      </c>
      <c r="F130" s="133">
        <v>22600</v>
      </c>
      <c r="G130" s="211">
        <f>F130/D130*100</f>
        <v>424.81203007518798</v>
      </c>
    </row>
    <row r="131" spans="1:7" ht="12" customHeight="1">
      <c r="A131" s="178"/>
      <c r="B131" s="179">
        <v>3</v>
      </c>
      <c r="C131" s="180" t="s">
        <v>55</v>
      </c>
      <c r="D131" s="62">
        <f t="shared" ref="D131:F132" si="54">D132</f>
        <v>2100</v>
      </c>
      <c r="E131" s="62">
        <f t="shared" si="54"/>
        <v>15500</v>
      </c>
      <c r="F131" s="129">
        <f t="shared" si="54"/>
        <v>17600</v>
      </c>
      <c r="G131" s="210">
        <f t="shared" ref="G131:G136" si="55">F131/D131*100</f>
        <v>838.09523809523819</v>
      </c>
    </row>
    <row r="132" spans="1:7" ht="12" customHeight="1">
      <c r="A132" s="178"/>
      <c r="B132" s="179">
        <v>32</v>
      </c>
      <c r="C132" s="180" t="s">
        <v>56</v>
      </c>
      <c r="D132" s="73">
        <f t="shared" si="54"/>
        <v>2100</v>
      </c>
      <c r="E132" s="73">
        <f t="shared" si="54"/>
        <v>15500</v>
      </c>
      <c r="F132" s="142">
        <f t="shared" si="54"/>
        <v>17600</v>
      </c>
      <c r="G132" s="210">
        <f t="shared" si="55"/>
        <v>838.09523809523819</v>
      </c>
    </row>
    <row r="133" spans="1:7" ht="12" customHeight="1">
      <c r="A133" s="178"/>
      <c r="B133" s="181">
        <v>323</v>
      </c>
      <c r="C133" s="183" t="s">
        <v>57</v>
      </c>
      <c r="D133" s="90">
        <v>2100</v>
      </c>
      <c r="E133" s="68">
        <v>15500</v>
      </c>
      <c r="F133" s="135">
        <f>D133+E133</f>
        <v>17600</v>
      </c>
      <c r="G133" s="205">
        <f t="shared" si="55"/>
        <v>838.09523809523819</v>
      </c>
    </row>
    <row r="134" spans="1:7" ht="12" customHeight="1">
      <c r="A134" s="178"/>
      <c r="B134" s="187">
        <v>4</v>
      </c>
      <c r="C134" s="180" t="s">
        <v>71</v>
      </c>
      <c r="D134" s="70">
        <f t="shared" ref="D134:F135" si="56">SUM(D135)</f>
        <v>3500</v>
      </c>
      <c r="E134" s="70">
        <f t="shared" si="56"/>
        <v>1500</v>
      </c>
      <c r="F134" s="137">
        <f t="shared" si="56"/>
        <v>5000</v>
      </c>
      <c r="G134" s="210">
        <f t="shared" si="55"/>
        <v>142.85714285714286</v>
      </c>
    </row>
    <row r="135" spans="1:7" ht="12" customHeight="1">
      <c r="A135" s="178"/>
      <c r="B135" s="187">
        <v>42</v>
      </c>
      <c r="C135" s="180" t="s">
        <v>72</v>
      </c>
      <c r="D135" s="70">
        <f t="shared" si="56"/>
        <v>3500</v>
      </c>
      <c r="E135" s="70">
        <f t="shared" si="56"/>
        <v>1500</v>
      </c>
      <c r="F135" s="137">
        <f t="shared" si="56"/>
        <v>5000</v>
      </c>
      <c r="G135" s="210">
        <f t="shared" si="55"/>
        <v>142.85714285714286</v>
      </c>
    </row>
    <row r="136" spans="1:7" ht="12" customHeight="1">
      <c r="A136" s="178"/>
      <c r="B136" s="188">
        <v>422</v>
      </c>
      <c r="C136" s="183" t="s">
        <v>39</v>
      </c>
      <c r="D136" s="90">
        <v>3500</v>
      </c>
      <c r="E136" s="68">
        <v>1500</v>
      </c>
      <c r="F136" s="135">
        <f>D136+E136</f>
        <v>5000</v>
      </c>
      <c r="G136" s="205">
        <f t="shared" si="55"/>
        <v>142.85714285714286</v>
      </c>
    </row>
    <row r="137" spans="1:7" ht="12" customHeight="1">
      <c r="A137" s="306" t="s">
        <v>238</v>
      </c>
      <c r="B137" s="306"/>
      <c r="C137" s="306"/>
      <c r="D137" s="71">
        <f>D140</f>
        <v>5500</v>
      </c>
      <c r="E137" s="71">
        <f>E140</f>
        <v>-3400</v>
      </c>
      <c r="F137" s="138">
        <f>F140</f>
        <v>2100</v>
      </c>
      <c r="G137" s="207">
        <f>F137/D137*100</f>
        <v>38.181818181818187</v>
      </c>
    </row>
    <row r="138" spans="1:7" ht="12" customHeight="1">
      <c r="A138" s="307" t="s">
        <v>144</v>
      </c>
      <c r="B138" s="307"/>
      <c r="C138" s="307"/>
      <c r="D138" s="65">
        <f t="shared" ref="D138:F140" si="57">D139</f>
        <v>5500</v>
      </c>
      <c r="E138" s="65">
        <f t="shared" si="57"/>
        <v>-3400</v>
      </c>
      <c r="F138" s="132">
        <f t="shared" si="57"/>
        <v>2100</v>
      </c>
      <c r="G138" s="208">
        <f>F138/D138*100</f>
        <v>38.181818181818187</v>
      </c>
    </row>
    <row r="139" spans="1:7" ht="12" customHeight="1">
      <c r="A139" s="304" t="s">
        <v>239</v>
      </c>
      <c r="B139" s="304"/>
      <c r="C139" s="304"/>
      <c r="D139" s="66">
        <f t="shared" si="57"/>
        <v>5500</v>
      </c>
      <c r="E139" s="66">
        <f t="shared" si="57"/>
        <v>-3400</v>
      </c>
      <c r="F139" s="133">
        <f t="shared" ref="F139" si="58">D139+E139</f>
        <v>2100</v>
      </c>
      <c r="G139" s="211">
        <f>F139/D139*100</f>
        <v>38.181818181818187</v>
      </c>
    </row>
    <row r="140" spans="1:7" ht="12" customHeight="1">
      <c r="A140" s="178"/>
      <c r="B140" s="179">
        <v>3</v>
      </c>
      <c r="C140" s="180" t="s">
        <v>55</v>
      </c>
      <c r="D140" s="62">
        <f t="shared" si="57"/>
        <v>5500</v>
      </c>
      <c r="E140" s="62">
        <f t="shared" si="57"/>
        <v>-3400</v>
      </c>
      <c r="F140" s="129">
        <f t="shared" si="57"/>
        <v>2100</v>
      </c>
      <c r="G140" s="210">
        <f t="shared" ref="G140:G143" si="59">F140/D140*100</f>
        <v>38.181818181818187</v>
      </c>
    </row>
    <row r="141" spans="1:7" ht="12" customHeight="1">
      <c r="A141" s="178"/>
      <c r="B141" s="179">
        <v>32</v>
      </c>
      <c r="C141" s="180" t="s">
        <v>56</v>
      </c>
      <c r="D141" s="73">
        <f>SUM(D142,D143)</f>
        <v>5500</v>
      </c>
      <c r="E141" s="73">
        <f>SUM(E142,E143)</f>
        <v>-3400</v>
      </c>
      <c r="F141" s="142">
        <f>SUM(F142,F143)</f>
        <v>2100</v>
      </c>
      <c r="G141" s="210">
        <f t="shared" si="59"/>
        <v>38.181818181818187</v>
      </c>
    </row>
    <row r="142" spans="1:7" ht="12" customHeight="1">
      <c r="A142" s="178"/>
      <c r="B142" s="181">
        <v>323</v>
      </c>
      <c r="C142" s="183" t="s">
        <v>57</v>
      </c>
      <c r="D142" s="90">
        <v>3400</v>
      </c>
      <c r="E142" s="68">
        <v>-3400</v>
      </c>
      <c r="F142" s="135">
        <f t="shared" ref="F142:F143" si="60">D142+E142</f>
        <v>0</v>
      </c>
      <c r="G142" s="205">
        <f t="shared" si="59"/>
        <v>0</v>
      </c>
    </row>
    <row r="143" spans="1:7" ht="12" customHeight="1">
      <c r="A143" s="178"/>
      <c r="B143" s="181">
        <v>322</v>
      </c>
      <c r="C143" s="183" t="s">
        <v>60</v>
      </c>
      <c r="D143" s="90">
        <v>2100</v>
      </c>
      <c r="E143" s="68">
        <v>0</v>
      </c>
      <c r="F143" s="135">
        <f t="shared" si="60"/>
        <v>2100</v>
      </c>
      <c r="G143" s="205">
        <f t="shared" si="59"/>
        <v>100</v>
      </c>
    </row>
    <row r="144" spans="1:7" ht="12" customHeight="1">
      <c r="A144" s="310" t="s">
        <v>73</v>
      </c>
      <c r="B144" s="310"/>
      <c r="C144" s="310"/>
      <c r="D144" s="64">
        <f>D145</f>
        <v>31200</v>
      </c>
      <c r="E144" s="64">
        <f>E145</f>
        <v>10000</v>
      </c>
      <c r="F144" s="131">
        <f>F145</f>
        <v>41200</v>
      </c>
      <c r="G144" s="207">
        <f>F144/D144*100</f>
        <v>132.05128205128204</v>
      </c>
    </row>
    <row r="145" spans="1:7" ht="12" customHeight="1">
      <c r="A145" s="307" t="s">
        <v>236</v>
      </c>
      <c r="B145" s="307"/>
      <c r="C145" s="307"/>
      <c r="D145" s="65">
        <f>D147</f>
        <v>31200</v>
      </c>
      <c r="E145" s="65">
        <f>E147</f>
        <v>10000</v>
      </c>
      <c r="F145" s="132">
        <f>F147</f>
        <v>41200</v>
      </c>
      <c r="G145" s="208">
        <f>F145/D145*100</f>
        <v>132.05128205128204</v>
      </c>
    </row>
    <row r="146" spans="1:7" ht="12" customHeight="1">
      <c r="A146" s="311" t="s">
        <v>237</v>
      </c>
      <c r="B146" s="312"/>
      <c r="C146" s="312"/>
      <c r="D146" s="66">
        <f t="shared" ref="D146:F147" si="61">D147</f>
        <v>31200</v>
      </c>
      <c r="E146" s="66">
        <f t="shared" si="61"/>
        <v>10000</v>
      </c>
      <c r="F146" s="133">
        <f t="shared" ref="F146" si="62">D146+E146</f>
        <v>41200</v>
      </c>
      <c r="G146" s="211">
        <f>F146/D146*100</f>
        <v>132.05128205128204</v>
      </c>
    </row>
    <row r="147" spans="1:7" ht="12" customHeight="1">
      <c r="A147" s="178"/>
      <c r="B147" s="179">
        <v>3</v>
      </c>
      <c r="C147" s="180" t="s">
        <v>55</v>
      </c>
      <c r="D147" s="70">
        <f t="shared" si="61"/>
        <v>31200</v>
      </c>
      <c r="E147" s="70">
        <f t="shared" si="61"/>
        <v>10000</v>
      </c>
      <c r="F147" s="137">
        <f t="shared" si="61"/>
        <v>41200</v>
      </c>
      <c r="G147" s="210">
        <f t="shared" ref="G147:G150" si="63">F147/D147*100</f>
        <v>132.05128205128204</v>
      </c>
    </row>
    <row r="148" spans="1:7" ht="12" customHeight="1">
      <c r="A148" s="178"/>
      <c r="B148" s="179">
        <v>32</v>
      </c>
      <c r="C148" s="180" t="s">
        <v>56</v>
      </c>
      <c r="D148" s="73">
        <f>SUM(D149,D150)</f>
        <v>31200</v>
      </c>
      <c r="E148" s="73">
        <f>SUM(E149,E150)</f>
        <v>10000</v>
      </c>
      <c r="F148" s="142">
        <f>SUM(F149,F150)</f>
        <v>41200</v>
      </c>
      <c r="G148" s="210">
        <f t="shared" si="63"/>
        <v>132.05128205128204</v>
      </c>
    </row>
    <row r="149" spans="1:7" ht="12" customHeight="1">
      <c r="A149" s="178"/>
      <c r="B149" s="181">
        <v>322</v>
      </c>
      <c r="C149" s="183" t="s">
        <v>60</v>
      </c>
      <c r="D149" s="90">
        <v>200</v>
      </c>
      <c r="E149" s="68">
        <v>0</v>
      </c>
      <c r="F149" s="135">
        <f t="shared" ref="F149:F150" si="64">D149+E149</f>
        <v>200</v>
      </c>
      <c r="G149" s="205">
        <f t="shared" si="63"/>
        <v>100</v>
      </c>
    </row>
    <row r="150" spans="1:7" ht="12" customHeight="1">
      <c r="A150" s="178"/>
      <c r="B150" s="181">
        <v>323</v>
      </c>
      <c r="C150" s="183" t="s">
        <v>57</v>
      </c>
      <c r="D150" s="90">
        <v>31000</v>
      </c>
      <c r="E150" s="68">
        <v>10000</v>
      </c>
      <c r="F150" s="135">
        <f t="shared" si="64"/>
        <v>41000</v>
      </c>
      <c r="G150" s="205">
        <f t="shared" si="63"/>
        <v>132.25806451612902</v>
      </c>
    </row>
    <row r="151" spans="1:7" ht="12" customHeight="1">
      <c r="A151" s="303" t="s">
        <v>74</v>
      </c>
      <c r="B151" s="303"/>
      <c r="C151" s="303"/>
      <c r="D151" s="63">
        <f>SUM(D152,D163,D181,D173)</f>
        <v>948818</v>
      </c>
      <c r="E151" s="63">
        <f>SUM(E152,E163,E181,E173)</f>
        <v>-787602</v>
      </c>
      <c r="F151" s="130">
        <f>SUM(F152,F163,F181,F173)</f>
        <v>161216</v>
      </c>
      <c r="G151" s="206">
        <f>F151/D151*100</f>
        <v>16.991245950224386</v>
      </c>
    </row>
    <row r="152" spans="1:7" ht="12" customHeight="1">
      <c r="A152" s="306" t="s">
        <v>234</v>
      </c>
      <c r="B152" s="306"/>
      <c r="C152" s="306"/>
      <c r="D152" s="64">
        <f>D153</f>
        <v>317860</v>
      </c>
      <c r="E152" s="64">
        <f>E153</f>
        <v>-244560</v>
      </c>
      <c r="F152" s="131">
        <f>F153</f>
        <v>73300</v>
      </c>
      <c r="G152" s="207">
        <f>F152/D152*100</f>
        <v>23.06046687220789</v>
      </c>
    </row>
    <row r="153" spans="1:7" ht="12" customHeight="1">
      <c r="A153" s="307" t="s">
        <v>144</v>
      </c>
      <c r="B153" s="307"/>
      <c r="C153" s="307"/>
      <c r="D153" s="69">
        <f>D158</f>
        <v>317860</v>
      </c>
      <c r="E153" s="69">
        <f>E158</f>
        <v>-244560</v>
      </c>
      <c r="F153" s="136">
        <f>F158</f>
        <v>73300</v>
      </c>
      <c r="G153" s="208">
        <f>F153/D153*100</f>
        <v>23.06046687220789</v>
      </c>
    </row>
    <row r="154" spans="1:7" ht="12" customHeight="1">
      <c r="A154" s="304" t="s">
        <v>67</v>
      </c>
      <c r="B154" s="304"/>
      <c r="C154" s="304"/>
      <c r="D154" s="66">
        <v>0</v>
      </c>
      <c r="E154" s="66">
        <v>0</v>
      </c>
      <c r="F154" s="133">
        <v>0</v>
      </c>
      <c r="G154" s="211" t="e">
        <f t="shared" ref="G154:G157" si="65">F154/D154*100</f>
        <v>#DIV/0!</v>
      </c>
    </row>
    <row r="155" spans="1:7" ht="12" customHeight="1">
      <c r="A155" s="315" t="s">
        <v>75</v>
      </c>
      <c r="B155" s="315"/>
      <c r="C155" s="315"/>
      <c r="D155" s="66">
        <v>300000</v>
      </c>
      <c r="E155" s="66">
        <f>F155-D155</f>
        <v>-271782</v>
      </c>
      <c r="F155" s="133">
        <v>28218</v>
      </c>
      <c r="G155" s="211">
        <f t="shared" si="65"/>
        <v>9.4060000000000006</v>
      </c>
    </row>
    <row r="156" spans="1:7" ht="12" customHeight="1">
      <c r="A156" s="304" t="s">
        <v>54</v>
      </c>
      <c r="B156" s="304"/>
      <c r="C156" s="304"/>
      <c r="D156" s="66">
        <f>D153-D154-D155</f>
        <v>17860</v>
      </c>
      <c r="E156" s="66">
        <f>E153-E154-E155</f>
        <v>27222</v>
      </c>
      <c r="F156" s="66">
        <v>0</v>
      </c>
      <c r="G156" s="211">
        <f t="shared" si="65"/>
        <v>0</v>
      </c>
    </row>
    <row r="157" spans="1:7" ht="12" customHeight="1">
      <c r="A157" s="189" t="s">
        <v>235</v>
      </c>
      <c r="B157" s="185"/>
      <c r="C157" s="185"/>
      <c r="D157" s="66">
        <v>0</v>
      </c>
      <c r="E157" s="66">
        <v>0</v>
      </c>
      <c r="F157" s="133">
        <f t="shared" ref="F157" si="66">D157+E157</f>
        <v>0</v>
      </c>
      <c r="G157" s="211" t="e">
        <f t="shared" si="65"/>
        <v>#DIV/0!</v>
      </c>
    </row>
    <row r="158" spans="1:7" ht="12" customHeight="1">
      <c r="A158" s="178"/>
      <c r="B158" s="179">
        <v>4</v>
      </c>
      <c r="C158" s="180" t="s">
        <v>90</v>
      </c>
      <c r="D158" s="70">
        <f>SUM(D159)</f>
        <v>317860</v>
      </c>
      <c r="E158" s="70">
        <f>SUM(E159)</f>
        <v>-244560</v>
      </c>
      <c r="F158" s="137">
        <f>SUM(F159)</f>
        <v>73300</v>
      </c>
      <c r="G158" s="210">
        <f t="shared" ref="G158:G161" si="67">F158/D158*100</f>
        <v>23.06046687220789</v>
      </c>
    </row>
    <row r="159" spans="1:7" ht="12" customHeight="1">
      <c r="A159" s="178"/>
      <c r="B159" s="179">
        <v>42</v>
      </c>
      <c r="C159" s="180" t="s">
        <v>91</v>
      </c>
      <c r="D159" s="70">
        <f>SUM(D160,D161,D162)</f>
        <v>317860</v>
      </c>
      <c r="E159" s="70">
        <f>SUM(E160,E161,E162)</f>
        <v>-244560</v>
      </c>
      <c r="F159" s="137">
        <f>SUM(F160,F161,F162)</f>
        <v>73300</v>
      </c>
      <c r="G159" s="210">
        <f t="shared" si="67"/>
        <v>23.06046687220789</v>
      </c>
    </row>
    <row r="160" spans="1:7" ht="12" customHeight="1">
      <c r="A160" s="178"/>
      <c r="B160" s="181">
        <v>421</v>
      </c>
      <c r="C160" s="183" t="s">
        <v>38</v>
      </c>
      <c r="D160" s="90">
        <v>308560</v>
      </c>
      <c r="E160" s="68">
        <f>F160-D160</f>
        <v>-240560</v>
      </c>
      <c r="F160" s="135">
        <v>68000</v>
      </c>
      <c r="G160" s="205">
        <f t="shared" si="67"/>
        <v>22.037853253824217</v>
      </c>
    </row>
    <row r="161" spans="1:7" ht="12" customHeight="1">
      <c r="A161" s="178"/>
      <c r="B161" s="181">
        <v>426</v>
      </c>
      <c r="C161" s="183" t="s">
        <v>230</v>
      </c>
      <c r="D161" s="90">
        <v>9300</v>
      </c>
      <c r="E161" s="68">
        <v>-4000</v>
      </c>
      <c r="F161" s="135">
        <f t="shared" ref="F161:F162" si="68">D161+E161</f>
        <v>5300</v>
      </c>
      <c r="G161" s="205">
        <f t="shared" si="67"/>
        <v>56.98924731182796</v>
      </c>
    </row>
    <row r="162" spans="1:7" ht="12" customHeight="1">
      <c r="A162" s="178"/>
      <c r="B162" s="181">
        <v>422</v>
      </c>
      <c r="C162" s="183" t="s">
        <v>76</v>
      </c>
      <c r="D162" s="90">
        <v>0</v>
      </c>
      <c r="E162" s="68">
        <v>0</v>
      </c>
      <c r="F162" s="135">
        <f t="shared" si="68"/>
        <v>0</v>
      </c>
      <c r="G162" s="205">
        <v>0</v>
      </c>
    </row>
    <row r="163" spans="1:7" ht="12" customHeight="1">
      <c r="A163" s="306" t="s">
        <v>232</v>
      </c>
      <c r="B163" s="306"/>
      <c r="C163" s="306"/>
      <c r="D163" s="64">
        <f>D164</f>
        <v>18442</v>
      </c>
      <c r="E163" s="64">
        <f>E164</f>
        <v>-12442</v>
      </c>
      <c r="F163" s="131">
        <f>F164</f>
        <v>6000</v>
      </c>
      <c r="G163" s="207">
        <f>F163/D163*100</f>
        <v>32.534432274156813</v>
      </c>
    </row>
    <row r="164" spans="1:7" ht="12" customHeight="1">
      <c r="A164" s="307" t="s">
        <v>144</v>
      </c>
      <c r="B164" s="307"/>
      <c r="C164" s="307"/>
      <c r="D164" s="65">
        <f>D167</f>
        <v>18442</v>
      </c>
      <c r="E164" s="65">
        <f>E167</f>
        <v>-12442</v>
      </c>
      <c r="F164" s="132">
        <f>F167</f>
        <v>6000</v>
      </c>
      <c r="G164" s="208">
        <f>F164/D164*100</f>
        <v>32.534432274156813</v>
      </c>
    </row>
    <row r="165" spans="1:7" ht="12" customHeight="1">
      <c r="A165" s="304" t="s">
        <v>54</v>
      </c>
      <c r="B165" s="304"/>
      <c r="C165" s="304"/>
      <c r="D165" s="66">
        <v>0</v>
      </c>
      <c r="E165" s="66">
        <v>0</v>
      </c>
      <c r="F165" s="133">
        <f t="shared" ref="F165:F166" si="69">D165+E165</f>
        <v>0</v>
      </c>
      <c r="G165" s="209" t="e">
        <f t="shared" ref="G165:G166" si="70">F165/D165*100</f>
        <v>#DIV/0!</v>
      </c>
    </row>
    <row r="166" spans="1:7" ht="12" customHeight="1">
      <c r="A166" s="304" t="s">
        <v>233</v>
      </c>
      <c r="B166" s="304"/>
      <c r="C166" s="304"/>
      <c r="D166" s="66">
        <f>D167</f>
        <v>18442</v>
      </c>
      <c r="E166" s="66">
        <f>E167</f>
        <v>-12442</v>
      </c>
      <c r="F166" s="133">
        <f t="shared" si="69"/>
        <v>6000</v>
      </c>
      <c r="G166" s="209">
        <f t="shared" si="70"/>
        <v>32.534432274156813</v>
      </c>
    </row>
    <row r="167" spans="1:7" ht="12" customHeight="1">
      <c r="A167" s="178"/>
      <c r="B167" s="179">
        <v>4</v>
      </c>
      <c r="C167" s="180" t="s">
        <v>190</v>
      </c>
      <c r="D167" s="62">
        <f>D168+D171</f>
        <v>18442</v>
      </c>
      <c r="E167" s="62">
        <f>E168+E171</f>
        <v>-12442</v>
      </c>
      <c r="F167" s="129">
        <f>F168+F171</f>
        <v>6000</v>
      </c>
      <c r="G167" s="210">
        <f t="shared" ref="G167:G172" si="71">F167/D167*100</f>
        <v>32.534432274156813</v>
      </c>
    </row>
    <row r="168" spans="1:7" ht="12" customHeight="1">
      <c r="A168" s="178"/>
      <c r="B168" s="179">
        <v>42</v>
      </c>
      <c r="C168" s="180" t="s">
        <v>171</v>
      </c>
      <c r="D168" s="67">
        <f>SUM(D169,D170)</f>
        <v>4100</v>
      </c>
      <c r="E168" s="67">
        <f>SUM(E169,E170)</f>
        <v>1900</v>
      </c>
      <c r="F168" s="134">
        <f>SUM(F169,F170)</f>
        <v>6000</v>
      </c>
      <c r="G168" s="210">
        <f t="shared" si="71"/>
        <v>146.34146341463415</v>
      </c>
    </row>
    <row r="169" spans="1:7" ht="12" customHeight="1">
      <c r="A169" s="178"/>
      <c r="B169" s="181">
        <v>421</v>
      </c>
      <c r="C169" s="183" t="s">
        <v>192</v>
      </c>
      <c r="D169" s="90">
        <v>2700</v>
      </c>
      <c r="E169" s="68">
        <v>3300</v>
      </c>
      <c r="F169" s="135">
        <f t="shared" ref="F169:F170" si="72">D169+E169</f>
        <v>6000</v>
      </c>
      <c r="G169" s="205">
        <f t="shared" si="71"/>
        <v>222.22222222222223</v>
      </c>
    </row>
    <row r="170" spans="1:7" ht="12" customHeight="1">
      <c r="A170" s="178"/>
      <c r="B170" s="181">
        <v>422</v>
      </c>
      <c r="C170" s="183" t="s">
        <v>76</v>
      </c>
      <c r="D170" s="90">
        <v>1400</v>
      </c>
      <c r="E170" s="68">
        <v>-1400</v>
      </c>
      <c r="F170" s="135">
        <f t="shared" si="72"/>
        <v>0</v>
      </c>
      <c r="G170" s="205">
        <f t="shared" si="71"/>
        <v>0</v>
      </c>
    </row>
    <row r="171" spans="1:7" ht="12" customHeight="1">
      <c r="A171" s="178"/>
      <c r="B171" s="190">
        <v>45</v>
      </c>
      <c r="C171" s="180" t="s">
        <v>62</v>
      </c>
      <c r="D171" s="70">
        <f>SUM(D172)</f>
        <v>14342</v>
      </c>
      <c r="E171" s="70">
        <f>SUM(E172)</f>
        <v>-14342</v>
      </c>
      <c r="F171" s="137">
        <f>SUM(F172)</f>
        <v>0</v>
      </c>
      <c r="G171" s="210">
        <f t="shared" si="71"/>
        <v>0</v>
      </c>
    </row>
    <row r="172" spans="1:7" ht="12" customHeight="1">
      <c r="A172" s="178"/>
      <c r="B172" s="181">
        <v>451</v>
      </c>
      <c r="C172" s="183" t="s">
        <v>42</v>
      </c>
      <c r="D172" s="90">
        <v>14342</v>
      </c>
      <c r="E172" s="68">
        <v>-14342</v>
      </c>
      <c r="F172" s="135">
        <f>D172+E172</f>
        <v>0</v>
      </c>
      <c r="G172" s="205">
        <f t="shared" si="71"/>
        <v>0</v>
      </c>
    </row>
    <row r="173" spans="1:7" ht="12" customHeight="1">
      <c r="A173" s="306" t="s">
        <v>231</v>
      </c>
      <c r="B173" s="306"/>
      <c r="C173" s="306"/>
      <c r="D173" s="71">
        <f>D174</f>
        <v>561500</v>
      </c>
      <c r="E173" s="71">
        <f>E174</f>
        <v>-551500</v>
      </c>
      <c r="F173" s="138">
        <f>F174</f>
        <v>10000</v>
      </c>
      <c r="G173" s="207">
        <f>F173/D173*100</f>
        <v>1.7809439002671414</v>
      </c>
    </row>
    <row r="174" spans="1:7" ht="12" customHeight="1">
      <c r="A174" s="307" t="s">
        <v>144</v>
      </c>
      <c r="B174" s="307"/>
      <c r="C174" s="307"/>
      <c r="D174" s="65">
        <f>D177</f>
        <v>561500</v>
      </c>
      <c r="E174" s="65">
        <f>E177</f>
        <v>-551500</v>
      </c>
      <c r="F174" s="132">
        <f>F177</f>
        <v>10000</v>
      </c>
      <c r="G174" s="208">
        <f>F174/D174*100</f>
        <v>1.7809439002671414</v>
      </c>
    </row>
    <row r="175" spans="1:7" ht="12" customHeight="1">
      <c r="A175" s="304" t="s">
        <v>54</v>
      </c>
      <c r="B175" s="304"/>
      <c r="C175" s="304"/>
      <c r="D175" s="66">
        <v>500000</v>
      </c>
      <c r="E175" s="66">
        <v>-500000</v>
      </c>
      <c r="F175" s="133">
        <v>0</v>
      </c>
      <c r="G175" s="209">
        <f t="shared" ref="G175:G176" si="73">F175/D175*100</f>
        <v>0</v>
      </c>
    </row>
    <row r="176" spans="1:7" ht="12" customHeight="1">
      <c r="A176" s="304" t="s">
        <v>67</v>
      </c>
      <c r="B176" s="304"/>
      <c r="C176" s="304"/>
      <c r="D176" s="66">
        <v>72040</v>
      </c>
      <c r="E176" s="66">
        <f>F176-D176</f>
        <v>-62040</v>
      </c>
      <c r="F176" s="133">
        <v>10000</v>
      </c>
      <c r="G176" s="209">
        <f t="shared" si="73"/>
        <v>13.881177123820098</v>
      </c>
    </row>
    <row r="177" spans="1:7" ht="12" customHeight="1">
      <c r="A177" s="178"/>
      <c r="B177" s="179">
        <v>4</v>
      </c>
      <c r="C177" s="180" t="s">
        <v>90</v>
      </c>
      <c r="D177" s="62">
        <f>D178</f>
        <v>561500</v>
      </c>
      <c r="E177" s="62">
        <f>E178</f>
        <v>-551500</v>
      </c>
      <c r="F177" s="129">
        <f>F178</f>
        <v>10000</v>
      </c>
      <c r="G177" s="210">
        <f t="shared" ref="G177:G180" si="74">F177/D177*100</f>
        <v>1.7809439002671414</v>
      </c>
    </row>
    <row r="178" spans="1:7" ht="12" customHeight="1">
      <c r="A178" s="178"/>
      <c r="B178" s="179">
        <v>42</v>
      </c>
      <c r="C178" s="180" t="s">
        <v>91</v>
      </c>
      <c r="D178" s="67">
        <f>SUM(D179,D180)</f>
        <v>561500</v>
      </c>
      <c r="E178" s="67">
        <f>SUM(E179,E180)</f>
        <v>-551500</v>
      </c>
      <c r="F178" s="134">
        <f>SUM(F179,F180)</f>
        <v>10000</v>
      </c>
      <c r="G178" s="210">
        <f t="shared" si="74"/>
        <v>1.7809439002671414</v>
      </c>
    </row>
    <row r="179" spans="1:7" ht="12" customHeight="1">
      <c r="A179" s="178"/>
      <c r="B179" s="181">
        <v>421</v>
      </c>
      <c r="C179" s="183" t="s">
        <v>38</v>
      </c>
      <c r="D179" s="90">
        <v>560000</v>
      </c>
      <c r="E179" s="68">
        <v>-550000</v>
      </c>
      <c r="F179" s="135">
        <f t="shared" ref="F179:F180" si="75">D179+E179</f>
        <v>10000</v>
      </c>
      <c r="G179" s="205">
        <f t="shared" si="74"/>
        <v>1.7857142857142856</v>
      </c>
    </row>
    <row r="180" spans="1:7" ht="12" customHeight="1">
      <c r="A180" s="178"/>
      <c r="B180" s="181">
        <v>422</v>
      </c>
      <c r="C180" s="183" t="s">
        <v>76</v>
      </c>
      <c r="D180" s="90">
        <v>1500</v>
      </c>
      <c r="E180" s="68">
        <v>-1500</v>
      </c>
      <c r="F180" s="135">
        <f t="shared" si="75"/>
        <v>0</v>
      </c>
      <c r="G180" s="205">
        <f t="shared" si="74"/>
        <v>0</v>
      </c>
    </row>
    <row r="181" spans="1:7" ht="12" customHeight="1">
      <c r="A181" s="306" t="s">
        <v>228</v>
      </c>
      <c r="B181" s="306"/>
      <c r="C181" s="306"/>
      <c r="D181" s="64">
        <f>D182</f>
        <v>51016</v>
      </c>
      <c r="E181" s="64">
        <f>E182</f>
        <v>20900</v>
      </c>
      <c r="F181" s="223">
        <f>F182</f>
        <v>71916</v>
      </c>
      <c r="G181" s="207">
        <f>F181/D181*100</f>
        <v>140.96753959542104</v>
      </c>
    </row>
    <row r="182" spans="1:7" ht="12" customHeight="1">
      <c r="A182" s="307" t="s">
        <v>144</v>
      </c>
      <c r="B182" s="307"/>
      <c r="C182" s="307"/>
      <c r="D182" s="65">
        <f>SUM(D186,D189)</f>
        <v>51016</v>
      </c>
      <c r="E182" s="65">
        <f>SUM(E186,E189)</f>
        <v>20900</v>
      </c>
      <c r="F182" s="224">
        <f>SUM(F186,F189)</f>
        <v>71916</v>
      </c>
      <c r="G182" s="208">
        <f>F182/D182*100</f>
        <v>140.96753959542104</v>
      </c>
    </row>
    <row r="183" spans="1:7" ht="12" customHeight="1">
      <c r="A183" s="304" t="s">
        <v>54</v>
      </c>
      <c r="B183" s="304"/>
      <c r="C183" s="304"/>
      <c r="D183" s="66">
        <v>0</v>
      </c>
      <c r="E183" s="66">
        <v>0</v>
      </c>
      <c r="F183" s="133">
        <f t="shared" ref="F183:F185" si="76">D183+E183</f>
        <v>0</v>
      </c>
      <c r="G183" s="209">
        <v>0</v>
      </c>
    </row>
    <row r="184" spans="1:7" ht="12" customHeight="1">
      <c r="A184" s="304" t="s">
        <v>67</v>
      </c>
      <c r="B184" s="304"/>
      <c r="C184" s="304"/>
      <c r="D184" s="66">
        <v>51016</v>
      </c>
      <c r="E184" s="66">
        <v>19500</v>
      </c>
      <c r="F184" s="133">
        <f t="shared" si="76"/>
        <v>70516</v>
      </c>
      <c r="G184" s="209">
        <f t="shared" ref="G184:G185" si="77">F184/D184*100</f>
        <v>138.22330249333544</v>
      </c>
    </row>
    <row r="185" spans="1:7" ht="12" customHeight="1">
      <c r="A185" s="316" t="s">
        <v>75</v>
      </c>
      <c r="B185" s="316"/>
      <c r="C185" s="316"/>
      <c r="D185" s="66">
        <f>D182-D183-D184</f>
        <v>0</v>
      </c>
      <c r="E185" s="66">
        <f>E182-E183-E184</f>
        <v>1400</v>
      </c>
      <c r="F185" s="133">
        <f t="shared" si="76"/>
        <v>1400</v>
      </c>
      <c r="G185" s="209" t="e">
        <f t="shared" si="77"/>
        <v>#DIV/0!</v>
      </c>
    </row>
    <row r="186" spans="1:7" ht="12" customHeight="1">
      <c r="A186" s="191"/>
      <c r="B186" s="179">
        <v>3</v>
      </c>
      <c r="C186" s="180" t="s">
        <v>55</v>
      </c>
      <c r="D186" s="62">
        <f t="shared" ref="D186:F187" si="78">D187</f>
        <v>1400</v>
      </c>
      <c r="E186" s="62">
        <f t="shared" si="78"/>
        <v>1400</v>
      </c>
      <c r="F186" s="129">
        <f t="shared" si="78"/>
        <v>2800</v>
      </c>
      <c r="G186" s="210">
        <f t="shared" ref="G186:G192" si="79">F186/D186*100</f>
        <v>200</v>
      </c>
    </row>
    <row r="187" spans="1:7" ht="12" customHeight="1">
      <c r="A187" s="191"/>
      <c r="B187" s="179">
        <v>32</v>
      </c>
      <c r="C187" s="180" t="s">
        <v>56</v>
      </c>
      <c r="D187" s="62">
        <f t="shared" si="78"/>
        <v>1400</v>
      </c>
      <c r="E187" s="62">
        <f t="shared" si="78"/>
        <v>1400</v>
      </c>
      <c r="F187" s="129">
        <f t="shared" si="78"/>
        <v>2800</v>
      </c>
      <c r="G187" s="210">
        <f t="shared" si="79"/>
        <v>200</v>
      </c>
    </row>
    <row r="188" spans="1:7" ht="12" customHeight="1">
      <c r="A188" s="191"/>
      <c r="B188" s="181">
        <v>323</v>
      </c>
      <c r="C188" s="183" t="s">
        <v>229</v>
      </c>
      <c r="D188" s="90">
        <v>1400</v>
      </c>
      <c r="E188" s="68">
        <v>1400</v>
      </c>
      <c r="F188" s="135">
        <f>D188+E188</f>
        <v>2800</v>
      </c>
      <c r="G188" s="205">
        <f t="shared" si="79"/>
        <v>200</v>
      </c>
    </row>
    <row r="189" spans="1:7" ht="12" customHeight="1">
      <c r="A189" s="178"/>
      <c r="B189" s="190">
        <v>4</v>
      </c>
      <c r="C189" s="180" t="s">
        <v>71</v>
      </c>
      <c r="D189" s="70">
        <f>D190</f>
        <v>49616</v>
      </c>
      <c r="E189" s="70">
        <f>E190</f>
        <v>19500</v>
      </c>
      <c r="F189" s="137">
        <f>F190</f>
        <v>69116</v>
      </c>
      <c r="G189" s="210">
        <f t="shared" si="79"/>
        <v>139.30183811673652</v>
      </c>
    </row>
    <row r="190" spans="1:7" ht="12" customHeight="1">
      <c r="A190" s="178"/>
      <c r="B190" s="190">
        <v>42</v>
      </c>
      <c r="C190" s="180" t="s">
        <v>171</v>
      </c>
      <c r="D190" s="70">
        <f>SUM(D191,D192)</f>
        <v>49616</v>
      </c>
      <c r="E190" s="70">
        <f>SUM(E191,E192)</f>
        <v>19500</v>
      </c>
      <c r="F190" s="137">
        <f>SUM(F191,F192)</f>
        <v>69116</v>
      </c>
      <c r="G190" s="210">
        <f t="shared" si="79"/>
        <v>139.30183811673652</v>
      </c>
    </row>
    <row r="191" spans="1:7" ht="12.75" customHeight="1">
      <c r="A191" s="178"/>
      <c r="B191" s="192">
        <v>421</v>
      </c>
      <c r="C191" s="183" t="s">
        <v>38</v>
      </c>
      <c r="D191" s="90">
        <v>48116</v>
      </c>
      <c r="E191" s="68">
        <v>21000</v>
      </c>
      <c r="F191" s="135">
        <f t="shared" ref="F191:F192" si="80">D191+E191</f>
        <v>69116</v>
      </c>
      <c r="G191" s="205">
        <f t="shared" si="79"/>
        <v>143.64452572948707</v>
      </c>
    </row>
    <row r="192" spans="1:7" ht="12" customHeight="1">
      <c r="A192" s="178"/>
      <c r="B192" s="181">
        <v>426</v>
      </c>
      <c r="C192" s="183" t="s">
        <v>230</v>
      </c>
      <c r="D192" s="90">
        <v>1500</v>
      </c>
      <c r="E192" s="68">
        <v>-1500</v>
      </c>
      <c r="F192" s="135">
        <f t="shared" si="80"/>
        <v>0</v>
      </c>
      <c r="G192" s="205">
        <f t="shared" si="79"/>
        <v>0</v>
      </c>
    </row>
    <row r="193" spans="1:7" ht="12" customHeight="1">
      <c r="A193" s="303" t="s">
        <v>226</v>
      </c>
      <c r="B193" s="303"/>
      <c r="C193" s="303"/>
      <c r="D193" s="63">
        <f>SUM(D194)</f>
        <v>97500</v>
      </c>
      <c r="E193" s="63">
        <f>SUM(E194)</f>
        <v>-97500</v>
      </c>
      <c r="F193" s="130">
        <f>SUM(F194)</f>
        <v>0</v>
      </c>
      <c r="G193" s="206">
        <f>F193/D193*100</f>
        <v>0</v>
      </c>
    </row>
    <row r="194" spans="1:7" ht="12" customHeight="1">
      <c r="A194" s="306" t="s">
        <v>227</v>
      </c>
      <c r="B194" s="306"/>
      <c r="C194" s="306"/>
      <c r="D194" s="74">
        <f>D195</f>
        <v>97500</v>
      </c>
      <c r="E194" s="74">
        <f>E195</f>
        <v>-97500</v>
      </c>
      <c r="F194" s="143">
        <f>F195</f>
        <v>0</v>
      </c>
      <c r="G194" s="207">
        <f>F194/D194*100</f>
        <v>0</v>
      </c>
    </row>
    <row r="195" spans="1:7" ht="12" customHeight="1">
      <c r="A195" s="307" t="s">
        <v>144</v>
      </c>
      <c r="B195" s="307"/>
      <c r="C195" s="307"/>
      <c r="D195" s="65">
        <f>D198</f>
        <v>97500</v>
      </c>
      <c r="E195" s="65">
        <f>E198</f>
        <v>-97500</v>
      </c>
      <c r="F195" s="132">
        <f>F198</f>
        <v>0</v>
      </c>
      <c r="G195" s="208">
        <f>F195/D195*100</f>
        <v>0</v>
      </c>
    </row>
    <row r="196" spans="1:7" ht="12" customHeight="1">
      <c r="A196" s="304" t="s">
        <v>67</v>
      </c>
      <c r="B196" s="304"/>
      <c r="C196" s="304"/>
      <c r="D196" s="66">
        <v>80000</v>
      </c>
      <c r="E196" s="66">
        <v>-80000</v>
      </c>
      <c r="F196" s="133">
        <v>0</v>
      </c>
      <c r="G196" s="209">
        <f t="shared" ref="G196:G197" si="81">F196/D196*100</f>
        <v>0</v>
      </c>
    </row>
    <row r="197" spans="1:7" ht="12" customHeight="1">
      <c r="A197" s="316" t="s">
        <v>75</v>
      </c>
      <c r="B197" s="316"/>
      <c r="C197" s="316"/>
      <c r="D197" s="66">
        <f>SUM(D195-D196)</f>
        <v>17500</v>
      </c>
      <c r="E197" s="66">
        <f>SUM(E195-E196)</f>
        <v>-17500</v>
      </c>
      <c r="F197" s="133">
        <v>0</v>
      </c>
      <c r="G197" s="209">
        <f t="shared" si="81"/>
        <v>0</v>
      </c>
    </row>
    <row r="198" spans="1:7" ht="12" customHeight="1">
      <c r="A198" s="178"/>
      <c r="B198" s="179">
        <v>4</v>
      </c>
      <c r="C198" s="180" t="s">
        <v>77</v>
      </c>
      <c r="D198" s="70">
        <f>D199</f>
        <v>97500</v>
      </c>
      <c r="E198" s="70">
        <f>E199</f>
        <v>-97500</v>
      </c>
      <c r="F198" s="137">
        <f>F199</f>
        <v>0</v>
      </c>
      <c r="G198" s="210">
        <f t="shared" ref="G198:G200" si="82">F198/D198*100</f>
        <v>0</v>
      </c>
    </row>
    <row r="199" spans="1:7" ht="12" customHeight="1">
      <c r="A199" s="178"/>
      <c r="B199" s="179">
        <v>42</v>
      </c>
      <c r="C199" s="180" t="s">
        <v>171</v>
      </c>
      <c r="D199" s="67">
        <f>SUM(D200:D200)</f>
        <v>97500</v>
      </c>
      <c r="E199" s="67">
        <f>SUM(E200:E200)</f>
        <v>-97500</v>
      </c>
      <c r="F199" s="134">
        <f>SUM(F200:F200)</f>
        <v>0</v>
      </c>
      <c r="G199" s="210">
        <f t="shared" si="82"/>
        <v>0</v>
      </c>
    </row>
    <row r="200" spans="1:7" ht="12" customHeight="1">
      <c r="A200" s="178"/>
      <c r="B200" s="181">
        <v>421</v>
      </c>
      <c r="C200" s="183" t="s">
        <v>38</v>
      </c>
      <c r="D200" s="90">
        <v>97500</v>
      </c>
      <c r="E200" s="68">
        <v>-97500</v>
      </c>
      <c r="F200" s="135">
        <f>D200+E200</f>
        <v>0</v>
      </c>
      <c r="G200" s="205">
        <f t="shared" si="82"/>
        <v>0</v>
      </c>
    </row>
    <row r="201" spans="1:7" ht="12" customHeight="1">
      <c r="A201" s="303" t="s">
        <v>221</v>
      </c>
      <c r="B201" s="303"/>
      <c r="C201" s="303"/>
      <c r="D201" s="75">
        <f t="shared" ref="D201:F202" si="83">D202</f>
        <v>0</v>
      </c>
      <c r="E201" s="75">
        <f t="shared" si="83"/>
        <v>30100</v>
      </c>
      <c r="F201" s="144">
        <f t="shared" si="83"/>
        <v>30100</v>
      </c>
      <c r="G201" s="206">
        <v>0</v>
      </c>
    </row>
    <row r="202" spans="1:7" ht="12" customHeight="1">
      <c r="A202" s="306" t="s">
        <v>222</v>
      </c>
      <c r="B202" s="306"/>
      <c r="C202" s="306"/>
      <c r="D202" s="64">
        <f t="shared" si="83"/>
        <v>0</v>
      </c>
      <c r="E202" s="64">
        <f t="shared" si="83"/>
        <v>30100</v>
      </c>
      <c r="F202" s="131">
        <f t="shared" si="83"/>
        <v>30100</v>
      </c>
      <c r="G202" s="207">
        <v>0</v>
      </c>
    </row>
    <row r="203" spans="1:7" ht="12" customHeight="1">
      <c r="A203" s="317" t="s">
        <v>223</v>
      </c>
      <c r="B203" s="317"/>
      <c r="C203" s="317"/>
      <c r="D203" s="65">
        <f>SUM(D206+D209)</f>
        <v>0</v>
      </c>
      <c r="E203" s="65">
        <f>SUM(E206+E209)</f>
        <v>30100</v>
      </c>
      <c r="F203" s="132">
        <f>SUM(F206+F209)</f>
        <v>30100</v>
      </c>
      <c r="G203" s="208">
        <v>0</v>
      </c>
    </row>
    <row r="204" spans="1:7" ht="12" customHeight="1">
      <c r="A204" s="304" t="s">
        <v>54</v>
      </c>
      <c r="B204" s="304"/>
      <c r="C204" s="304"/>
      <c r="D204" s="66">
        <f>SUM(D209,D206)</f>
        <v>0</v>
      </c>
      <c r="E204" s="66">
        <f>SUM(E209,E206)</f>
        <v>30100</v>
      </c>
      <c r="F204" s="133">
        <f t="shared" ref="F204:F205" si="84">D204+E204</f>
        <v>30100</v>
      </c>
      <c r="G204" s="209">
        <v>0</v>
      </c>
    </row>
    <row r="205" spans="1:7" ht="12" customHeight="1">
      <c r="A205" s="304" t="s">
        <v>224</v>
      </c>
      <c r="B205" s="304"/>
      <c r="C205" s="304"/>
      <c r="D205" s="66">
        <v>0</v>
      </c>
      <c r="E205" s="66">
        <v>0</v>
      </c>
      <c r="F205" s="133">
        <f t="shared" si="84"/>
        <v>0</v>
      </c>
      <c r="G205" s="209">
        <v>0</v>
      </c>
    </row>
    <row r="206" spans="1:7" ht="12" customHeight="1">
      <c r="A206" s="178"/>
      <c r="B206" s="179">
        <v>4</v>
      </c>
      <c r="C206" s="180" t="s">
        <v>190</v>
      </c>
      <c r="D206" s="70">
        <f>D207</f>
        <v>0</v>
      </c>
      <c r="E206" s="70">
        <f>E207</f>
        <v>10000</v>
      </c>
      <c r="F206" s="137">
        <f>F207</f>
        <v>10000</v>
      </c>
      <c r="G206" s="210">
        <v>0</v>
      </c>
    </row>
    <row r="207" spans="1:7" ht="12" customHeight="1">
      <c r="A207" s="178"/>
      <c r="B207" s="179">
        <v>42</v>
      </c>
      <c r="C207" s="180" t="s">
        <v>171</v>
      </c>
      <c r="D207" s="67">
        <f>SUM(D208:D208)</f>
        <v>0</v>
      </c>
      <c r="E207" s="67">
        <f>SUM(E208:E208)</f>
        <v>10000</v>
      </c>
      <c r="F207" s="134">
        <f>SUM(F208:F208)</f>
        <v>10000</v>
      </c>
      <c r="G207" s="210">
        <v>0</v>
      </c>
    </row>
    <row r="208" spans="1:7" ht="12" customHeight="1">
      <c r="A208" s="178"/>
      <c r="B208" s="181">
        <v>422</v>
      </c>
      <c r="C208" s="183" t="s">
        <v>225</v>
      </c>
      <c r="D208" s="90">
        <v>0</v>
      </c>
      <c r="E208" s="68">
        <v>10000</v>
      </c>
      <c r="F208" s="135">
        <f>D208+E208</f>
        <v>10000</v>
      </c>
      <c r="G208" s="205">
        <v>0</v>
      </c>
    </row>
    <row r="209" spans="1:7" ht="12" customHeight="1">
      <c r="A209" s="178"/>
      <c r="B209" s="190">
        <v>3</v>
      </c>
      <c r="C209" s="180" t="s">
        <v>55</v>
      </c>
      <c r="D209" s="76">
        <f>SUM(D210,D212)</f>
        <v>0</v>
      </c>
      <c r="E209" s="76">
        <f>SUM(E210,E212)</f>
        <v>20100</v>
      </c>
      <c r="F209" s="145">
        <f>SUM(F210,F212)</f>
        <v>20100</v>
      </c>
      <c r="G209" s="210">
        <v>0</v>
      </c>
    </row>
    <row r="210" spans="1:7" ht="12" customHeight="1">
      <c r="A210" s="178"/>
      <c r="B210" s="190">
        <v>36</v>
      </c>
      <c r="C210" s="180" t="s">
        <v>87</v>
      </c>
      <c r="D210" s="67">
        <f>SUM(D211:D211)</f>
        <v>0</v>
      </c>
      <c r="E210" s="67">
        <f>SUM(E211:E211)</f>
        <v>0</v>
      </c>
      <c r="F210" s="134">
        <f>SUM(F211:F211)</f>
        <v>0</v>
      </c>
      <c r="G210" s="210">
        <v>0</v>
      </c>
    </row>
    <row r="211" spans="1:7" ht="12" customHeight="1">
      <c r="A211" s="178"/>
      <c r="B211" s="181">
        <v>363</v>
      </c>
      <c r="C211" s="183" t="s">
        <v>78</v>
      </c>
      <c r="D211" s="90">
        <v>0</v>
      </c>
      <c r="E211" s="68">
        <v>0</v>
      </c>
      <c r="F211" s="135">
        <f>D211+E211</f>
        <v>0</v>
      </c>
      <c r="G211" s="205">
        <v>0</v>
      </c>
    </row>
    <row r="212" spans="1:7" ht="12" customHeight="1">
      <c r="A212" s="178"/>
      <c r="B212" s="190">
        <v>38</v>
      </c>
      <c r="C212" s="180" t="s">
        <v>79</v>
      </c>
      <c r="D212" s="67">
        <f>SUM(D213:D213)</f>
        <v>0</v>
      </c>
      <c r="E212" s="67">
        <f>SUM(E213:E213)</f>
        <v>20100</v>
      </c>
      <c r="F212" s="134">
        <f>SUM(F213:F213)</f>
        <v>20100</v>
      </c>
      <c r="G212" s="210">
        <v>0</v>
      </c>
    </row>
    <row r="213" spans="1:7" ht="12" customHeight="1">
      <c r="A213" s="178"/>
      <c r="B213" s="181">
        <v>386</v>
      </c>
      <c r="C213" s="183" t="s">
        <v>34</v>
      </c>
      <c r="D213" s="90">
        <v>0</v>
      </c>
      <c r="E213" s="68">
        <v>20100</v>
      </c>
      <c r="F213" s="135">
        <f>D213+E213</f>
        <v>20100</v>
      </c>
      <c r="G213" s="205">
        <v>0</v>
      </c>
    </row>
    <row r="214" spans="1:7" ht="12" customHeight="1">
      <c r="A214" s="318" t="s">
        <v>80</v>
      </c>
      <c r="B214" s="318"/>
      <c r="C214" s="318"/>
      <c r="D214" s="77">
        <f>SUM(D215,D226)</f>
        <v>128367</v>
      </c>
      <c r="E214" s="77">
        <f>SUM(E215,E226)</f>
        <v>473800</v>
      </c>
      <c r="F214" s="146">
        <f>SUM(F215,F226)</f>
        <v>602167</v>
      </c>
      <c r="G214" s="210">
        <f t="shared" ref="G214" si="85">F214/D214*100</f>
        <v>469.09797689437312</v>
      </c>
    </row>
    <row r="215" spans="1:7" ht="12" customHeight="1">
      <c r="A215" s="303" t="s">
        <v>220</v>
      </c>
      <c r="B215" s="303"/>
      <c r="C215" s="303"/>
      <c r="D215" s="63">
        <f t="shared" ref="D215:F216" si="86">D216</f>
        <v>9500</v>
      </c>
      <c r="E215" s="63">
        <f t="shared" si="86"/>
        <v>500200</v>
      </c>
      <c r="F215" s="130">
        <f t="shared" si="86"/>
        <v>509700</v>
      </c>
      <c r="G215" s="206">
        <f>F215/D215*100</f>
        <v>5365.2631578947376</v>
      </c>
    </row>
    <row r="216" spans="1:7" ht="12" customHeight="1">
      <c r="A216" s="306" t="s">
        <v>287</v>
      </c>
      <c r="B216" s="306"/>
      <c r="C216" s="306"/>
      <c r="D216" s="74">
        <f t="shared" si="86"/>
        <v>9500</v>
      </c>
      <c r="E216" s="74">
        <f t="shared" si="86"/>
        <v>500200</v>
      </c>
      <c r="F216" s="143">
        <f t="shared" si="86"/>
        <v>509700</v>
      </c>
      <c r="G216" s="207">
        <f>F216/D216*100</f>
        <v>5365.2631578947376</v>
      </c>
    </row>
    <row r="217" spans="1:7" ht="12" customHeight="1">
      <c r="A217" s="307" t="s">
        <v>144</v>
      </c>
      <c r="B217" s="307"/>
      <c r="C217" s="307"/>
      <c r="D217" s="65">
        <f>SUM(D220)</f>
        <v>9500</v>
      </c>
      <c r="E217" s="65">
        <f>SUM(E220)</f>
        <v>500200</v>
      </c>
      <c r="F217" s="132">
        <f>SUM(F220)</f>
        <v>509700</v>
      </c>
      <c r="G217" s="208">
        <f>F217/D217*100</f>
        <v>5365.2631578947376</v>
      </c>
    </row>
    <row r="218" spans="1:7" ht="12" customHeight="1">
      <c r="A218" s="304" t="s">
        <v>67</v>
      </c>
      <c r="B218" s="304"/>
      <c r="C218" s="304"/>
      <c r="D218" s="66">
        <v>0</v>
      </c>
      <c r="E218" s="66">
        <v>0</v>
      </c>
      <c r="F218" s="133">
        <f t="shared" ref="F218:F219" si="87">D218+E218</f>
        <v>0</v>
      </c>
      <c r="G218" s="209">
        <v>0</v>
      </c>
    </row>
    <row r="219" spans="1:7" ht="12" customHeight="1">
      <c r="A219" s="304" t="s">
        <v>81</v>
      </c>
      <c r="B219" s="304"/>
      <c r="C219" s="304"/>
      <c r="D219" s="66">
        <f>D220</f>
        <v>9500</v>
      </c>
      <c r="E219" s="66">
        <f>E220</f>
        <v>500200</v>
      </c>
      <c r="F219" s="133">
        <f t="shared" si="87"/>
        <v>509700</v>
      </c>
      <c r="G219" s="209">
        <f t="shared" ref="G219" si="88">F219/D219*100</f>
        <v>5365.2631578947376</v>
      </c>
    </row>
    <row r="220" spans="1:7" ht="12" customHeight="1">
      <c r="A220" s="178"/>
      <c r="B220" s="179">
        <v>4</v>
      </c>
      <c r="C220" s="180" t="s">
        <v>190</v>
      </c>
      <c r="D220" s="70">
        <f>SUM(D221+D224)</f>
        <v>9500</v>
      </c>
      <c r="E220" s="70">
        <f>SUM(E221+E224)</f>
        <v>500200</v>
      </c>
      <c r="F220" s="137">
        <f>SUM(F221+F224)</f>
        <v>509700</v>
      </c>
      <c r="G220" s="210">
        <f t="shared" ref="G220:G225" si="89">F220/D220*100</f>
        <v>5365.2631578947376</v>
      </c>
    </row>
    <row r="221" spans="1:7" ht="12" customHeight="1">
      <c r="A221" s="178"/>
      <c r="B221" s="179">
        <v>42</v>
      </c>
      <c r="C221" s="180" t="s">
        <v>171</v>
      </c>
      <c r="D221" s="67">
        <f>SUM(D222:D223)</f>
        <v>8100</v>
      </c>
      <c r="E221" s="67">
        <f>SUM(E222:E223)</f>
        <v>-6400</v>
      </c>
      <c r="F221" s="134">
        <f>SUM(F222:F223)</f>
        <v>1700</v>
      </c>
      <c r="G221" s="210">
        <f t="shared" si="89"/>
        <v>20.987654320987652</v>
      </c>
    </row>
    <row r="222" spans="1:7" ht="12" customHeight="1">
      <c r="A222" s="178"/>
      <c r="B222" s="181">
        <v>421</v>
      </c>
      <c r="C222" s="183" t="s">
        <v>38</v>
      </c>
      <c r="D222" s="90">
        <v>6700</v>
      </c>
      <c r="E222" s="68">
        <v>-6700</v>
      </c>
      <c r="F222" s="135">
        <f>D222+E222</f>
        <v>0</v>
      </c>
      <c r="G222" s="205">
        <f t="shared" si="89"/>
        <v>0</v>
      </c>
    </row>
    <row r="223" spans="1:7" ht="12" customHeight="1">
      <c r="A223" s="178"/>
      <c r="B223" s="181">
        <v>426</v>
      </c>
      <c r="C223" s="183" t="s">
        <v>82</v>
      </c>
      <c r="D223" s="90">
        <v>1400</v>
      </c>
      <c r="E223" s="68">
        <v>300</v>
      </c>
      <c r="F223" s="135">
        <f>D223+E223</f>
        <v>1700</v>
      </c>
      <c r="G223" s="205">
        <f t="shared" si="89"/>
        <v>121.42857142857142</v>
      </c>
    </row>
    <row r="224" spans="1:7" ht="12" customHeight="1">
      <c r="A224" s="178"/>
      <c r="B224" s="190">
        <v>45</v>
      </c>
      <c r="C224" s="180" t="s">
        <v>62</v>
      </c>
      <c r="D224" s="70">
        <f>SUM(D225)</f>
        <v>1400</v>
      </c>
      <c r="E224" s="70">
        <f>SUM(E225)</f>
        <v>506600</v>
      </c>
      <c r="F224" s="137">
        <f>SUM(F225)</f>
        <v>508000</v>
      </c>
      <c r="G224" s="210">
        <f t="shared" si="89"/>
        <v>36285.714285714283</v>
      </c>
    </row>
    <row r="225" spans="1:7" ht="11.25" customHeight="1">
      <c r="A225" s="178"/>
      <c r="B225" s="181">
        <v>451</v>
      </c>
      <c r="C225" s="183" t="s">
        <v>42</v>
      </c>
      <c r="D225" s="90">
        <v>1400</v>
      </c>
      <c r="E225" s="68">
        <f>F225-D225</f>
        <v>506600</v>
      </c>
      <c r="F225" s="135">
        <v>508000</v>
      </c>
      <c r="G225" s="205">
        <f t="shared" si="89"/>
        <v>36285.714285714283</v>
      </c>
    </row>
    <row r="226" spans="1:7" ht="11.25" customHeight="1">
      <c r="A226" s="303" t="s">
        <v>217</v>
      </c>
      <c r="B226" s="303"/>
      <c r="C226" s="303"/>
      <c r="D226" s="78">
        <f>SUM(D227,D234,D241)</f>
        <v>118867</v>
      </c>
      <c r="E226" s="78">
        <f>SUM(E227,E234,E241)</f>
        <v>-26400</v>
      </c>
      <c r="F226" s="147">
        <f>SUM(F227,F234,F241)</f>
        <v>92467</v>
      </c>
      <c r="G226" s="206">
        <f>F226/D226*100</f>
        <v>77.790303448391896</v>
      </c>
    </row>
    <row r="227" spans="1:7" ht="12" customHeight="1">
      <c r="A227" s="306" t="s">
        <v>218</v>
      </c>
      <c r="B227" s="306"/>
      <c r="C227" s="306"/>
      <c r="D227" s="74">
        <f>D228</f>
        <v>84400</v>
      </c>
      <c r="E227" s="74">
        <f>E228</f>
        <v>-39400</v>
      </c>
      <c r="F227" s="143">
        <f>F228</f>
        <v>45000</v>
      </c>
      <c r="G227" s="207">
        <f>F227/D227*100</f>
        <v>53.317535545023695</v>
      </c>
    </row>
    <row r="228" spans="1:7" ht="12" customHeight="1">
      <c r="A228" s="307" t="s">
        <v>144</v>
      </c>
      <c r="B228" s="307"/>
      <c r="C228" s="307"/>
      <c r="D228" s="65">
        <f>D230</f>
        <v>84400</v>
      </c>
      <c r="E228" s="65">
        <f>E230</f>
        <v>-39400</v>
      </c>
      <c r="F228" s="132">
        <f>F230</f>
        <v>45000</v>
      </c>
      <c r="G228" s="208">
        <f>F228/D228*100</f>
        <v>53.317535545023695</v>
      </c>
    </row>
    <row r="229" spans="1:7" ht="12" customHeight="1">
      <c r="A229" s="304" t="s">
        <v>219</v>
      </c>
      <c r="B229" s="304"/>
      <c r="C229" s="304"/>
      <c r="D229" s="66">
        <f t="shared" ref="D229:F230" si="90">D230</f>
        <v>84400</v>
      </c>
      <c r="E229" s="66">
        <f t="shared" si="90"/>
        <v>-39400</v>
      </c>
      <c r="F229" s="133">
        <f>D229+E229</f>
        <v>45000</v>
      </c>
      <c r="G229" s="209">
        <f t="shared" ref="G229" si="91">F229/D229*100</f>
        <v>53.317535545023695</v>
      </c>
    </row>
    <row r="230" spans="1:7" ht="12" customHeight="1">
      <c r="A230" s="178"/>
      <c r="B230" s="179">
        <v>3</v>
      </c>
      <c r="C230" s="180" t="s">
        <v>55</v>
      </c>
      <c r="D230" s="70">
        <f t="shared" si="90"/>
        <v>84400</v>
      </c>
      <c r="E230" s="70">
        <f t="shared" si="90"/>
        <v>-39400</v>
      </c>
      <c r="F230" s="137">
        <f t="shared" si="90"/>
        <v>45000</v>
      </c>
      <c r="G230" s="210">
        <f t="shared" ref="G230:G233" si="92">F230/D230*100</f>
        <v>53.317535545023695</v>
      </c>
    </row>
    <row r="231" spans="1:7" ht="12" customHeight="1">
      <c r="A231" s="178"/>
      <c r="B231" s="179">
        <v>32</v>
      </c>
      <c r="C231" s="180" t="s">
        <v>56</v>
      </c>
      <c r="D231" s="79">
        <f>SUM(D232:D233)</f>
        <v>84400</v>
      </c>
      <c r="E231" s="79">
        <f>SUM(E232:E233)</f>
        <v>-39400</v>
      </c>
      <c r="F231" s="148">
        <f>SUM(F232:F233)</f>
        <v>45000</v>
      </c>
      <c r="G231" s="210">
        <f t="shared" si="92"/>
        <v>53.317535545023695</v>
      </c>
    </row>
    <row r="232" spans="1:7" ht="12" customHeight="1">
      <c r="A232" s="178"/>
      <c r="B232" s="181">
        <v>322</v>
      </c>
      <c r="C232" s="184" t="s">
        <v>60</v>
      </c>
      <c r="D232" s="90">
        <v>3400</v>
      </c>
      <c r="E232" s="68">
        <v>-3400</v>
      </c>
      <c r="F232" s="135">
        <f t="shared" ref="F232:F233" si="93">D232+E232</f>
        <v>0</v>
      </c>
      <c r="G232" s="205">
        <f t="shared" si="92"/>
        <v>0</v>
      </c>
    </row>
    <row r="233" spans="1:7" ht="12" customHeight="1">
      <c r="A233" s="178"/>
      <c r="B233" s="181">
        <v>323</v>
      </c>
      <c r="C233" s="183" t="s">
        <v>93</v>
      </c>
      <c r="D233" s="90">
        <v>81000</v>
      </c>
      <c r="E233" s="68">
        <v>-36000</v>
      </c>
      <c r="F233" s="135">
        <f t="shared" si="93"/>
        <v>45000</v>
      </c>
      <c r="G233" s="205">
        <f t="shared" si="92"/>
        <v>55.555555555555557</v>
      </c>
    </row>
    <row r="234" spans="1:7" ht="12" customHeight="1">
      <c r="A234" s="306" t="s">
        <v>214</v>
      </c>
      <c r="B234" s="306"/>
      <c r="C234" s="306"/>
      <c r="D234" s="64">
        <f>D235</f>
        <v>2700</v>
      </c>
      <c r="E234" s="64">
        <f>E235</f>
        <v>0</v>
      </c>
      <c r="F234" s="131">
        <f>F235</f>
        <v>2700</v>
      </c>
      <c r="G234" s="207">
        <f>F234/D234*100</f>
        <v>100</v>
      </c>
    </row>
    <row r="235" spans="1:7" ht="12" customHeight="1">
      <c r="A235" s="307" t="s">
        <v>144</v>
      </c>
      <c r="B235" s="307"/>
      <c r="C235" s="307"/>
      <c r="D235" s="65">
        <f>D238</f>
        <v>2700</v>
      </c>
      <c r="E235" s="65">
        <f>E238</f>
        <v>0</v>
      </c>
      <c r="F235" s="132">
        <f>F238</f>
        <v>2700</v>
      </c>
      <c r="G235" s="208">
        <f>F235/D235*100</f>
        <v>100</v>
      </c>
    </row>
    <row r="236" spans="1:7" ht="12" customHeight="1">
      <c r="A236" s="304" t="s">
        <v>215</v>
      </c>
      <c r="B236" s="304"/>
      <c r="C236" s="304"/>
      <c r="D236" s="66">
        <v>1000</v>
      </c>
      <c r="E236" s="66">
        <v>0</v>
      </c>
      <c r="F236" s="133">
        <f t="shared" ref="F236:F237" si="94">D236+E236</f>
        <v>1000</v>
      </c>
      <c r="G236" s="209">
        <f t="shared" ref="G236:G237" si="95">F236/D236*100</f>
        <v>100</v>
      </c>
    </row>
    <row r="237" spans="1:7" ht="12" customHeight="1">
      <c r="A237" s="304" t="s">
        <v>216</v>
      </c>
      <c r="B237" s="304"/>
      <c r="C237" s="304"/>
      <c r="D237" s="66">
        <f>D235-D236</f>
        <v>1700</v>
      </c>
      <c r="E237" s="66">
        <f>E235-E236</f>
        <v>0</v>
      </c>
      <c r="F237" s="133">
        <f t="shared" si="94"/>
        <v>1700</v>
      </c>
      <c r="G237" s="209">
        <f t="shared" si="95"/>
        <v>100</v>
      </c>
    </row>
    <row r="238" spans="1:7" ht="12" customHeight="1">
      <c r="A238" s="178"/>
      <c r="B238" s="179">
        <v>3</v>
      </c>
      <c r="C238" s="180" t="s">
        <v>55</v>
      </c>
      <c r="D238" s="70">
        <f t="shared" ref="D238:F239" si="96">SUM(D239)</f>
        <v>2700</v>
      </c>
      <c r="E238" s="70">
        <f t="shared" si="96"/>
        <v>0</v>
      </c>
      <c r="F238" s="137">
        <f t="shared" si="96"/>
        <v>2700</v>
      </c>
      <c r="G238" s="210">
        <f t="shared" ref="G238:G240" si="97">F238/D238*100</f>
        <v>100</v>
      </c>
    </row>
    <row r="239" spans="1:7" ht="12" customHeight="1">
      <c r="A239" s="178"/>
      <c r="B239" s="179">
        <v>37</v>
      </c>
      <c r="C239" s="180" t="s">
        <v>135</v>
      </c>
      <c r="D239" s="67">
        <f t="shared" si="96"/>
        <v>2700</v>
      </c>
      <c r="E239" s="67">
        <f t="shared" si="96"/>
        <v>0</v>
      </c>
      <c r="F239" s="134">
        <f t="shared" si="96"/>
        <v>2700</v>
      </c>
      <c r="G239" s="210">
        <f t="shared" si="97"/>
        <v>100</v>
      </c>
    </row>
    <row r="240" spans="1:7" ht="12" customHeight="1">
      <c r="A240" s="178"/>
      <c r="B240" s="181">
        <v>372</v>
      </c>
      <c r="C240" s="183" t="s">
        <v>83</v>
      </c>
      <c r="D240" s="90">
        <v>2700</v>
      </c>
      <c r="E240" s="68">
        <v>0</v>
      </c>
      <c r="F240" s="135">
        <f>D240+E240</f>
        <v>2700</v>
      </c>
      <c r="G240" s="205">
        <f t="shared" si="97"/>
        <v>100</v>
      </c>
    </row>
    <row r="241" spans="1:7" ht="12" customHeight="1">
      <c r="A241" s="306" t="s">
        <v>209</v>
      </c>
      <c r="B241" s="306"/>
      <c r="C241" s="306"/>
      <c r="D241" s="74">
        <f>D242</f>
        <v>31767</v>
      </c>
      <c r="E241" s="74">
        <f>E242</f>
        <v>13000</v>
      </c>
      <c r="F241" s="143">
        <f>F242</f>
        <v>44767</v>
      </c>
      <c r="G241" s="207">
        <f>F241/D241*100</f>
        <v>140.92297037806529</v>
      </c>
    </row>
    <row r="242" spans="1:7" ht="12" customHeight="1">
      <c r="A242" s="307" t="s">
        <v>210</v>
      </c>
      <c r="B242" s="307"/>
      <c r="C242" s="307"/>
      <c r="D242" s="65">
        <f>D246</f>
        <v>31767</v>
      </c>
      <c r="E242" s="65">
        <f>E246</f>
        <v>13000</v>
      </c>
      <c r="F242" s="132">
        <f>F246</f>
        <v>44767</v>
      </c>
      <c r="G242" s="208">
        <f>F242/D242*100</f>
        <v>140.92297037806529</v>
      </c>
    </row>
    <row r="243" spans="1:7" ht="12" customHeight="1">
      <c r="A243" s="304" t="s">
        <v>211</v>
      </c>
      <c r="B243" s="304"/>
      <c r="C243" s="304"/>
      <c r="D243" s="66">
        <v>31767</v>
      </c>
      <c r="E243" s="66">
        <v>13000</v>
      </c>
      <c r="F243" s="133">
        <f t="shared" ref="F243:F245" si="98">D243+E243</f>
        <v>44767</v>
      </c>
      <c r="G243" s="209">
        <f t="shared" ref="G243:G245" si="99">F243/D243*100</f>
        <v>140.92297037806529</v>
      </c>
    </row>
    <row r="244" spans="1:7" ht="12" customHeight="1">
      <c r="A244" s="304" t="s">
        <v>212</v>
      </c>
      <c r="B244" s="304"/>
      <c r="C244" s="304"/>
      <c r="D244" s="66">
        <v>0</v>
      </c>
      <c r="E244" s="66">
        <v>0</v>
      </c>
      <c r="F244" s="133">
        <f t="shared" si="98"/>
        <v>0</v>
      </c>
      <c r="G244" s="209" t="e">
        <f t="shared" si="99"/>
        <v>#DIV/0!</v>
      </c>
    </row>
    <row r="245" spans="1:7" ht="12" customHeight="1">
      <c r="A245" s="304" t="s">
        <v>67</v>
      </c>
      <c r="B245" s="304"/>
      <c r="C245" s="304"/>
      <c r="D245" s="66">
        <v>0</v>
      </c>
      <c r="E245" s="66">
        <v>0</v>
      </c>
      <c r="F245" s="133">
        <f t="shared" si="98"/>
        <v>0</v>
      </c>
      <c r="G245" s="209" t="e">
        <f t="shared" si="99"/>
        <v>#DIV/0!</v>
      </c>
    </row>
    <row r="246" spans="1:7" ht="12" customHeight="1">
      <c r="A246" s="178"/>
      <c r="B246" s="179">
        <v>3</v>
      </c>
      <c r="C246" s="180" t="s">
        <v>55</v>
      </c>
      <c r="D246" s="70">
        <f>D247</f>
        <v>31767</v>
      </c>
      <c r="E246" s="70">
        <f>E247</f>
        <v>13000</v>
      </c>
      <c r="F246" s="137">
        <f>F247</f>
        <v>44767</v>
      </c>
      <c r="G246" s="210">
        <f t="shared" ref="G246:G249" si="100">F246/D246*100</f>
        <v>140.92297037806529</v>
      </c>
    </row>
    <row r="247" spans="1:7" ht="12" customHeight="1">
      <c r="A247" s="178"/>
      <c r="B247" s="179">
        <v>32</v>
      </c>
      <c r="C247" s="180" t="s">
        <v>56</v>
      </c>
      <c r="D247" s="67">
        <f>SUM(D248:D248)</f>
        <v>31767</v>
      </c>
      <c r="E247" s="67">
        <f>SUM(E248:E248)</f>
        <v>13000</v>
      </c>
      <c r="F247" s="134">
        <f>SUM(F248:F248)</f>
        <v>44767</v>
      </c>
      <c r="G247" s="210">
        <f t="shared" si="100"/>
        <v>140.92297037806529</v>
      </c>
    </row>
    <row r="248" spans="1:7" ht="12" customHeight="1">
      <c r="A248" s="178"/>
      <c r="B248" s="181">
        <v>323</v>
      </c>
      <c r="C248" s="183" t="s">
        <v>213</v>
      </c>
      <c r="D248" s="90">
        <v>31767</v>
      </c>
      <c r="E248" s="68">
        <v>13000</v>
      </c>
      <c r="F248" s="135">
        <f>D248+E248</f>
        <v>44767</v>
      </c>
      <c r="G248" s="205">
        <f t="shared" si="100"/>
        <v>140.92297037806529</v>
      </c>
    </row>
    <row r="249" spans="1:7" ht="12" customHeight="1">
      <c r="A249" s="318" t="s">
        <v>84</v>
      </c>
      <c r="B249" s="318"/>
      <c r="C249" s="318"/>
      <c r="D249" s="76">
        <f>SUM(D250,D280)</f>
        <v>78422</v>
      </c>
      <c r="E249" s="76">
        <f>SUM(E250,E280)</f>
        <v>-32100</v>
      </c>
      <c r="F249" s="145">
        <f>SUM(F250,F280)</f>
        <v>46322</v>
      </c>
      <c r="G249" s="210">
        <f t="shared" si="100"/>
        <v>59.067608579225215</v>
      </c>
    </row>
    <row r="250" spans="1:7" ht="12" customHeight="1">
      <c r="A250" s="303" t="s">
        <v>207</v>
      </c>
      <c r="B250" s="303"/>
      <c r="C250" s="303"/>
      <c r="D250" s="63">
        <f>SUM(D251,D257,D265,D273)</f>
        <v>51422</v>
      </c>
      <c r="E250" s="63">
        <f>SUM(E251,E257,E265,E273)</f>
        <v>-16200</v>
      </c>
      <c r="F250" s="130">
        <f>SUM(F251,F257,F265,F273)</f>
        <v>35222</v>
      </c>
      <c r="G250" s="206">
        <f>F250/D250*100</f>
        <v>68.495974485628722</v>
      </c>
    </row>
    <row r="251" spans="1:7" ht="12" customHeight="1">
      <c r="A251" s="306" t="s">
        <v>208</v>
      </c>
      <c r="B251" s="306"/>
      <c r="C251" s="306"/>
      <c r="D251" s="74">
        <f>D252</f>
        <v>11000</v>
      </c>
      <c r="E251" s="74">
        <f>E252</f>
        <v>1000</v>
      </c>
      <c r="F251" s="143">
        <f>F252</f>
        <v>12000</v>
      </c>
      <c r="G251" s="207">
        <f>F251/D251*100</f>
        <v>109.09090909090908</v>
      </c>
    </row>
    <row r="252" spans="1:7" ht="12" customHeight="1">
      <c r="A252" s="307" t="s">
        <v>96</v>
      </c>
      <c r="B252" s="307"/>
      <c r="C252" s="307"/>
      <c r="D252" s="65">
        <f>D254</f>
        <v>11000</v>
      </c>
      <c r="E252" s="65">
        <f>E254</f>
        <v>1000</v>
      </c>
      <c r="F252" s="132">
        <f>F254</f>
        <v>12000</v>
      </c>
      <c r="G252" s="208">
        <f>F252/D252*100</f>
        <v>109.09090909090908</v>
      </c>
    </row>
    <row r="253" spans="1:7" ht="12" customHeight="1">
      <c r="A253" s="304" t="s">
        <v>54</v>
      </c>
      <c r="B253" s="304"/>
      <c r="C253" s="304"/>
      <c r="D253" s="66">
        <f t="shared" ref="D253:F254" si="101">D254</f>
        <v>11000</v>
      </c>
      <c r="E253" s="66">
        <f t="shared" si="101"/>
        <v>1000</v>
      </c>
      <c r="F253" s="133">
        <f>D253+E253</f>
        <v>12000</v>
      </c>
      <c r="G253" s="209">
        <f t="shared" ref="G253" si="102">F253/D253*100</f>
        <v>109.09090909090908</v>
      </c>
    </row>
    <row r="254" spans="1:7" ht="12" customHeight="1">
      <c r="A254" s="178"/>
      <c r="B254" s="179">
        <v>3</v>
      </c>
      <c r="C254" s="180" t="s">
        <v>55</v>
      </c>
      <c r="D254" s="70">
        <f t="shared" si="101"/>
        <v>11000</v>
      </c>
      <c r="E254" s="70">
        <f t="shared" si="101"/>
        <v>1000</v>
      </c>
      <c r="F254" s="137">
        <f t="shared" si="101"/>
        <v>12000</v>
      </c>
      <c r="G254" s="210">
        <f t="shared" ref="G254:G256" si="103">F254/D254*100</f>
        <v>109.09090909090908</v>
      </c>
    </row>
    <row r="255" spans="1:7" ht="12" customHeight="1">
      <c r="A255" s="178"/>
      <c r="B255" s="179">
        <v>36</v>
      </c>
      <c r="C255" s="180" t="s">
        <v>87</v>
      </c>
      <c r="D255" s="67">
        <f>SUM(D256:D256)</f>
        <v>11000</v>
      </c>
      <c r="E255" s="67">
        <f>SUM(E256:E256)</f>
        <v>1000</v>
      </c>
      <c r="F255" s="134">
        <f>SUM(F256:F256)</f>
        <v>12000</v>
      </c>
      <c r="G255" s="210">
        <f t="shared" si="103"/>
        <v>109.09090909090908</v>
      </c>
    </row>
    <row r="256" spans="1:7" ht="12" customHeight="1">
      <c r="A256" s="178"/>
      <c r="B256" s="181">
        <v>363</v>
      </c>
      <c r="C256" s="183" t="s">
        <v>78</v>
      </c>
      <c r="D256" s="90">
        <v>11000</v>
      </c>
      <c r="E256" s="68">
        <v>1000</v>
      </c>
      <c r="F256" s="135">
        <f>D256+E256</f>
        <v>12000</v>
      </c>
      <c r="G256" s="205">
        <f t="shared" si="103"/>
        <v>109.09090909090908</v>
      </c>
    </row>
    <row r="257" spans="1:7" ht="12" customHeight="1">
      <c r="A257" s="306" t="s">
        <v>86</v>
      </c>
      <c r="B257" s="306"/>
      <c r="C257" s="306"/>
      <c r="D257" s="74">
        <f>D258</f>
        <v>7100</v>
      </c>
      <c r="E257" s="74">
        <f>E258</f>
        <v>14500</v>
      </c>
      <c r="F257" s="143">
        <f>F258</f>
        <v>21600</v>
      </c>
      <c r="G257" s="207">
        <f>F257/D257*100</f>
        <v>304.22535211267603</v>
      </c>
    </row>
    <row r="258" spans="1:7" ht="12" customHeight="1">
      <c r="A258" s="307" t="s">
        <v>85</v>
      </c>
      <c r="B258" s="307"/>
      <c r="C258" s="307"/>
      <c r="D258" s="65">
        <f>D260</f>
        <v>7100</v>
      </c>
      <c r="E258" s="65">
        <f>E260</f>
        <v>14500</v>
      </c>
      <c r="F258" s="132">
        <f>F260</f>
        <v>21600</v>
      </c>
      <c r="G258" s="208">
        <f>F258/D258*100</f>
        <v>304.22535211267603</v>
      </c>
    </row>
    <row r="259" spans="1:7" ht="12" customHeight="1">
      <c r="A259" s="304" t="s">
        <v>67</v>
      </c>
      <c r="B259" s="304"/>
      <c r="C259" s="304"/>
      <c r="D259" s="66">
        <f>D260</f>
        <v>7100</v>
      </c>
      <c r="E259" s="66">
        <f>E260</f>
        <v>14500</v>
      </c>
      <c r="F259" s="133">
        <f>D259+E259</f>
        <v>21600</v>
      </c>
      <c r="G259" s="209">
        <f t="shared" ref="G259" si="104">F259/D259*100</f>
        <v>304.22535211267603</v>
      </c>
    </row>
    <row r="260" spans="1:7" ht="12" customHeight="1">
      <c r="A260" s="178"/>
      <c r="B260" s="179">
        <v>3</v>
      </c>
      <c r="C260" s="180" t="s">
        <v>55</v>
      </c>
      <c r="D260" s="70">
        <f>SUM(D261,D263)</f>
        <v>7100</v>
      </c>
      <c r="E260" s="70">
        <f>SUM(E261,E263)</f>
        <v>14500</v>
      </c>
      <c r="F260" s="137">
        <f>SUM(F261,F263)</f>
        <v>21600</v>
      </c>
      <c r="G260" s="210">
        <f t="shared" ref="G260:G264" si="105">F260/D260*100</f>
        <v>304.22535211267603</v>
      </c>
    </row>
    <row r="261" spans="1:7" ht="12" customHeight="1">
      <c r="A261" s="178"/>
      <c r="B261" s="179">
        <v>37</v>
      </c>
      <c r="C261" s="180" t="s">
        <v>98</v>
      </c>
      <c r="D261" s="70">
        <f>SUM(D262)</f>
        <v>5400</v>
      </c>
      <c r="E261" s="70">
        <f>SUM(E262)</f>
        <v>11000</v>
      </c>
      <c r="F261" s="137">
        <f>SUM(F262)</f>
        <v>16400</v>
      </c>
      <c r="G261" s="210">
        <f t="shared" si="105"/>
        <v>303.7037037037037</v>
      </c>
    </row>
    <row r="262" spans="1:7" ht="12" customHeight="1">
      <c r="A262" s="178"/>
      <c r="B262" s="181">
        <v>372</v>
      </c>
      <c r="C262" s="183" t="s">
        <v>83</v>
      </c>
      <c r="D262" s="90">
        <v>5400</v>
      </c>
      <c r="E262" s="68">
        <v>11000</v>
      </c>
      <c r="F262" s="135">
        <f>D262+E262</f>
        <v>16400</v>
      </c>
      <c r="G262" s="205">
        <f t="shared" si="105"/>
        <v>303.7037037037037</v>
      </c>
    </row>
    <row r="263" spans="1:7" ht="12" customHeight="1">
      <c r="A263" s="178"/>
      <c r="B263" s="179">
        <v>36</v>
      </c>
      <c r="C263" s="180" t="s">
        <v>87</v>
      </c>
      <c r="D263" s="73">
        <f>SUM(D264:D264)</f>
        <v>1700</v>
      </c>
      <c r="E263" s="73">
        <f>SUM(E264:E264)</f>
        <v>3500</v>
      </c>
      <c r="F263" s="225">
        <f>SUM(F264:F264)</f>
        <v>5200</v>
      </c>
      <c r="G263" s="210">
        <f t="shared" si="105"/>
        <v>305.88235294117646</v>
      </c>
    </row>
    <row r="264" spans="1:7" ht="12" customHeight="1">
      <c r="A264" s="178"/>
      <c r="B264" s="181">
        <v>363</v>
      </c>
      <c r="C264" s="183" t="s">
        <v>78</v>
      </c>
      <c r="D264" s="90">
        <v>1700</v>
      </c>
      <c r="E264" s="68">
        <v>3500</v>
      </c>
      <c r="F264" s="135">
        <f>D264+E264</f>
        <v>5200</v>
      </c>
      <c r="G264" s="205">
        <f t="shared" si="105"/>
        <v>305.88235294117646</v>
      </c>
    </row>
    <row r="265" spans="1:7" ht="12" customHeight="1">
      <c r="A265" s="306" t="s">
        <v>88</v>
      </c>
      <c r="B265" s="306"/>
      <c r="C265" s="306"/>
      <c r="D265" s="74">
        <f>D266</f>
        <v>31522</v>
      </c>
      <c r="E265" s="74">
        <f>E266</f>
        <v>-30700</v>
      </c>
      <c r="F265" s="143">
        <f>F266</f>
        <v>822</v>
      </c>
      <c r="G265" s="207">
        <f>F265/D265*100</f>
        <v>2.6077025569443562</v>
      </c>
    </row>
    <row r="266" spans="1:7" ht="12" customHeight="1">
      <c r="A266" s="307" t="s">
        <v>89</v>
      </c>
      <c r="B266" s="307"/>
      <c r="C266" s="307"/>
      <c r="D266" s="65">
        <f>SUM(D269)</f>
        <v>31522</v>
      </c>
      <c r="E266" s="65">
        <f>SUM(E269)</f>
        <v>-30700</v>
      </c>
      <c r="F266" s="132">
        <f>SUM(F269)</f>
        <v>822</v>
      </c>
      <c r="G266" s="208">
        <f>F266/D266*100</f>
        <v>2.6077025569443562</v>
      </c>
    </row>
    <row r="267" spans="1:7" ht="12" customHeight="1">
      <c r="A267" s="304" t="s">
        <v>67</v>
      </c>
      <c r="B267" s="304"/>
      <c r="C267" s="304"/>
      <c r="D267" s="66">
        <v>24000</v>
      </c>
      <c r="E267" s="66">
        <v>-24000</v>
      </c>
      <c r="F267" s="133">
        <f t="shared" ref="F267:F268" si="106">D267+E267</f>
        <v>0</v>
      </c>
      <c r="G267" s="209">
        <f t="shared" ref="G267:G268" si="107">F267/D267*100</f>
        <v>0</v>
      </c>
    </row>
    <row r="268" spans="1:7" ht="12" customHeight="1">
      <c r="A268" s="304" t="s">
        <v>54</v>
      </c>
      <c r="B268" s="304"/>
      <c r="C268" s="304"/>
      <c r="D268" s="66">
        <f>D266-D267</f>
        <v>7522</v>
      </c>
      <c r="E268" s="66">
        <f>E266-E267</f>
        <v>-6700</v>
      </c>
      <c r="F268" s="133">
        <f t="shared" si="106"/>
        <v>822</v>
      </c>
      <c r="G268" s="209">
        <f t="shared" si="107"/>
        <v>10.927944695559692</v>
      </c>
    </row>
    <row r="269" spans="1:7" ht="12" customHeight="1">
      <c r="A269" s="178"/>
      <c r="B269" s="179">
        <v>4</v>
      </c>
      <c r="C269" s="180" t="s">
        <v>90</v>
      </c>
      <c r="D269" s="70">
        <f>D270</f>
        <v>31522</v>
      </c>
      <c r="E269" s="70">
        <f>E270</f>
        <v>-30700</v>
      </c>
      <c r="F269" s="137">
        <f>F270</f>
        <v>822</v>
      </c>
      <c r="G269" s="210">
        <f t="shared" ref="G269:G272" si="108">F269/D269*100</f>
        <v>2.6077025569443562</v>
      </c>
    </row>
    <row r="270" spans="1:7" ht="12" customHeight="1">
      <c r="A270" s="178"/>
      <c r="B270" s="179">
        <v>42</v>
      </c>
      <c r="C270" s="180" t="s">
        <v>91</v>
      </c>
      <c r="D270" s="67">
        <f>SUM(D271,D272)</f>
        <v>31522</v>
      </c>
      <c r="E270" s="67">
        <f>SUM(E271,E272)</f>
        <v>-30700</v>
      </c>
      <c r="F270" s="134">
        <f>SUM(F271,F272)</f>
        <v>822</v>
      </c>
      <c r="G270" s="210">
        <f t="shared" si="108"/>
        <v>2.6077025569443562</v>
      </c>
    </row>
    <row r="271" spans="1:7" ht="12" customHeight="1">
      <c r="A271" s="178"/>
      <c r="B271" s="181">
        <v>421</v>
      </c>
      <c r="C271" s="183" t="s">
        <v>38</v>
      </c>
      <c r="D271" s="90">
        <v>28822</v>
      </c>
      <c r="E271" s="68">
        <v>-28000</v>
      </c>
      <c r="F271" s="135">
        <f>D271+E271</f>
        <v>822</v>
      </c>
      <c r="G271" s="205">
        <f t="shared" si="108"/>
        <v>2.8519880646728191</v>
      </c>
    </row>
    <row r="272" spans="1:7" ht="12" customHeight="1">
      <c r="A272" s="178"/>
      <c r="B272" s="181">
        <v>422</v>
      </c>
      <c r="C272" s="183" t="s">
        <v>76</v>
      </c>
      <c r="D272" s="90">
        <v>2700</v>
      </c>
      <c r="E272" s="68">
        <v>-2700</v>
      </c>
      <c r="F272" s="135">
        <f>D272+E272</f>
        <v>0</v>
      </c>
      <c r="G272" s="205">
        <f t="shared" si="108"/>
        <v>0</v>
      </c>
    </row>
    <row r="273" spans="1:7" ht="12" customHeight="1">
      <c r="A273" s="306" t="s">
        <v>92</v>
      </c>
      <c r="B273" s="306"/>
      <c r="C273" s="306"/>
      <c r="D273" s="74">
        <f>D274</f>
        <v>1800</v>
      </c>
      <c r="E273" s="74">
        <f>E274</f>
        <v>-1000</v>
      </c>
      <c r="F273" s="143">
        <f>F274</f>
        <v>800</v>
      </c>
      <c r="G273" s="207">
        <f>F273/D273*100</f>
        <v>44.444444444444443</v>
      </c>
    </row>
    <row r="274" spans="1:7" ht="12" customHeight="1">
      <c r="A274" s="307" t="s">
        <v>89</v>
      </c>
      <c r="B274" s="307"/>
      <c r="C274" s="307"/>
      <c r="D274" s="65">
        <f>SUM(D276)</f>
        <v>1800</v>
      </c>
      <c r="E274" s="65">
        <f>SUM(E276)</f>
        <v>-1000</v>
      </c>
      <c r="F274" s="132">
        <f>SUM(F276)</f>
        <v>800</v>
      </c>
      <c r="G274" s="208">
        <f>F274/D274*100</f>
        <v>44.444444444444443</v>
      </c>
    </row>
    <row r="275" spans="1:7" ht="12" customHeight="1">
      <c r="A275" s="304" t="s">
        <v>66</v>
      </c>
      <c r="B275" s="304"/>
      <c r="C275" s="304"/>
      <c r="D275" s="66">
        <v>1800</v>
      </c>
      <c r="E275" s="66">
        <v>0</v>
      </c>
      <c r="F275" s="133">
        <f>D275+E275</f>
        <v>1800</v>
      </c>
      <c r="G275" s="209">
        <f t="shared" ref="G275" si="109">F275/D275*100</f>
        <v>100</v>
      </c>
    </row>
    <row r="276" spans="1:7" ht="12" customHeight="1">
      <c r="A276" s="178"/>
      <c r="B276" s="179">
        <v>3</v>
      </c>
      <c r="C276" s="180" t="s">
        <v>55</v>
      </c>
      <c r="D276" s="80">
        <f>D277</f>
        <v>1800</v>
      </c>
      <c r="E276" s="80">
        <f>E277</f>
        <v>-1000</v>
      </c>
      <c r="F276" s="149">
        <f>F277</f>
        <v>800</v>
      </c>
      <c r="G276" s="210">
        <f t="shared" ref="G276:G279" si="110">F276/D276*100</f>
        <v>44.444444444444443</v>
      </c>
    </row>
    <row r="277" spans="1:7" ht="12" customHeight="1">
      <c r="A277" s="178"/>
      <c r="B277" s="179">
        <v>32</v>
      </c>
      <c r="C277" s="180" t="s">
        <v>56</v>
      </c>
      <c r="D277" s="212">
        <f>SUM(D278:D279)</f>
        <v>1800</v>
      </c>
      <c r="E277" s="212">
        <f>SUM(E278:E279)</f>
        <v>-1000</v>
      </c>
      <c r="F277" s="149">
        <f>SUM(F278:F279)</f>
        <v>800</v>
      </c>
      <c r="G277" s="210">
        <f t="shared" si="110"/>
        <v>44.444444444444443</v>
      </c>
    </row>
    <row r="278" spans="1:7" ht="12" customHeight="1">
      <c r="A278" s="178"/>
      <c r="B278" s="181">
        <v>322</v>
      </c>
      <c r="C278" s="184" t="s">
        <v>60</v>
      </c>
      <c r="D278" s="90">
        <v>700</v>
      </c>
      <c r="E278" s="68">
        <v>0</v>
      </c>
      <c r="F278" s="135">
        <f t="shared" ref="F278:F279" si="111">D278+E278</f>
        <v>700</v>
      </c>
      <c r="G278" s="205">
        <f t="shared" si="110"/>
        <v>100</v>
      </c>
    </row>
    <row r="279" spans="1:7" ht="12" customHeight="1">
      <c r="A279" s="178"/>
      <c r="B279" s="181">
        <v>323</v>
      </c>
      <c r="C279" s="183" t="s">
        <v>93</v>
      </c>
      <c r="D279" s="90">
        <v>1100</v>
      </c>
      <c r="E279" s="68">
        <v>-1000</v>
      </c>
      <c r="F279" s="135">
        <f t="shared" si="111"/>
        <v>100</v>
      </c>
      <c r="G279" s="205">
        <f t="shared" si="110"/>
        <v>9.0909090909090917</v>
      </c>
    </row>
    <row r="280" spans="1:7" ht="12" customHeight="1">
      <c r="A280" s="303" t="s">
        <v>94</v>
      </c>
      <c r="B280" s="303"/>
      <c r="C280" s="303"/>
      <c r="D280" s="63">
        <f>SUM(D281,D288)</f>
        <v>27000</v>
      </c>
      <c r="E280" s="63">
        <f>SUM(E281,E288)</f>
        <v>-15900</v>
      </c>
      <c r="F280" s="130">
        <f>SUM(F281,F288)</f>
        <v>11100</v>
      </c>
      <c r="G280" s="206">
        <f>F280/D280*100</f>
        <v>41.111111111111107</v>
      </c>
    </row>
    <row r="281" spans="1:7" ht="12" customHeight="1">
      <c r="A281" s="306" t="s">
        <v>95</v>
      </c>
      <c r="B281" s="306"/>
      <c r="C281" s="306"/>
      <c r="D281" s="74">
        <f>D282</f>
        <v>11000</v>
      </c>
      <c r="E281" s="74">
        <f>E282</f>
        <v>-4000</v>
      </c>
      <c r="F281" s="143">
        <f>F282</f>
        <v>7000</v>
      </c>
      <c r="G281" s="207">
        <f>F281/D281*100</f>
        <v>63.636363636363633</v>
      </c>
    </row>
    <row r="282" spans="1:7" ht="12" customHeight="1">
      <c r="A282" s="307" t="s">
        <v>96</v>
      </c>
      <c r="B282" s="307"/>
      <c r="C282" s="307"/>
      <c r="D282" s="65">
        <f>D285</f>
        <v>11000</v>
      </c>
      <c r="E282" s="65">
        <f>E285</f>
        <v>-4000</v>
      </c>
      <c r="F282" s="132">
        <f>F285</f>
        <v>7000</v>
      </c>
      <c r="G282" s="208">
        <f>F282/D282*100</f>
        <v>63.636363636363633</v>
      </c>
    </row>
    <row r="283" spans="1:7" ht="12" customHeight="1">
      <c r="A283" s="304" t="s">
        <v>54</v>
      </c>
      <c r="B283" s="304"/>
      <c r="C283" s="304"/>
      <c r="D283" s="66">
        <v>0</v>
      </c>
      <c r="E283" s="66">
        <v>0</v>
      </c>
      <c r="F283" s="133">
        <f t="shared" ref="F283:F284" si="112">D283+E283</f>
        <v>0</v>
      </c>
      <c r="G283" s="209">
        <v>0</v>
      </c>
    </row>
    <row r="284" spans="1:7" ht="12" customHeight="1">
      <c r="A284" s="308" t="s">
        <v>97</v>
      </c>
      <c r="B284" s="308"/>
      <c r="C284" s="308"/>
      <c r="D284" s="66">
        <v>11000</v>
      </c>
      <c r="E284" s="66">
        <v>0</v>
      </c>
      <c r="F284" s="133">
        <f t="shared" si="112"/>
        <v>11000</v>
      </c>
      <c r="G284" s="209">
        <f t="shared" ref="G284" si="113">F284/D284*100</f>
        <v>100</v>
      </c>
    </row>
    <row r="285" spans="1:7" ht="12" customHeight="1">
      <c r="A285" s="178"/>
      <c r="B285" s="179">
        <v>3</v>
      </c>
      <c r="C285" s="180" t="s">
        <v>55</v>
      </c>
      <c r="D285" s="70">
        <f>D286</f>
        <v>11000</v>
      </c>
      <c r="E285" s="70">
        <f>E286</f>
        <v>-4000</v>
      </c>
      <c r="F285" s="137">
        <f>F286</f>
        <v>7000</v>
      </c>
      <c r="G285" s="210">
        <f t="shared" ref="G285:G287" si="114">F285/D285*100</f>
        <v>63.636363636363633</v>
      </c>
    </row>
    <row r="286" spans="1:7" ht="12" customHeight="1">
      <c r="A286" s="178"/>
      <c r="B286" s="179">
        <v>37</v>
      </c>
      <c r="C286" s="180" t="s">
        <v>98</v>
      </c>
      <c r="D286" s="67">
        <f>SUM(D287:D287)</f>
        <v>11000</v>
      </c>
      <c r="E286" s="67">
        <f>SUM(E287:E287)</f>
        <v>-4000</v>
      </c>
      <c r="F286" s="134">
        <f>SUM(F287:F287)</f>
        <v>7000</v>
      </c>
      <c r="G286" s="210">
        <f t="shared" si="114"/>
        <v>63.636363636363633</v>
      </c>
    </row>
    <row r="287" spans="1:7" ht="12" customHeight="1">
      <c r="A287" s="178"/>
      <c r="B287" s="181">
        <v>372</v>
      </c>
      <c r="C287" s="183" t="s">
        <v>99</v>
      </c>
      <c r="D287" s="90">
        <v>11000</v>
      </c>
      <c r="E287" s="68">
        <v>-4000</v>
      </c>
      <c r="F287" s="135">
        <f>D287+E287</f>
        <v>7000</v>
      </c>
      <c r="G287" s="205">
        <f t="shared" si="114"/>
        <v>63.636363636363633</v>
      </c>
    </row>
    <row r="288" spans="1:7" ht="12" customHeight="1">
      <c r="A288" s="306" t="s">
        <v>100</v>
      </c>
      <c r="B288" s="306"/>
      <c r="C288" s="306"/>
      <c r="D288" s="143">
        <f t="shared" ref="D288:E288" si="115">D289</f>
        <v>16000</v>
      </c>
      <c r="E288" s="143">
        <f t="shared" si="115"/>
        <v>-11900</v>
      </c>
      <c r="F288" s="143">
        <f>F289</f>
        <v>4100</v>
      </c>
      <c r="G288" s="207">
        <f>F288/D288*100</f>
        <v>25.624999999999996</v>
      </c>
    </row>
    <row r="289" spans="1:8" ht="12" customHeight="1">
      <c r="A289" s="307" t="s">
        <v>96</v>
      </c>
      <c r="B289" s="307"/>
      <c r="C289" s="307"/>
      <c r="D289" s="132">
        <f t="shared" ref="D289:E289" si="116">SUM(D295+D292)</f>
        <v>16000</v>
      </c>
      <c r="E289" s="132">
        <f t="shared" si="116"/>
        <v>-11900</v>
      </c>
      <c r="F289" s="132">
        <f>SUM(F295+F292)</f>
        <v>4100</v>
      </c>
      <c r="G289" s="208">
        <f>F289/D289*100</f>
        <v>25.624999999999996</v>
      </c>
      <c r="H289" s="32"/>
    </row>
    <row r="290" spans="1:8" ht="12" customHeight="1">
      <c r="A290" s="314" t="s">
        <v>101</v>
      </c>
      <c r="B290" s="314"/>
      <c r="C290" s="314"/>
      <c r="D290" s="66">
        <f>SUM(D288-D291)</f>
        <v>4055</v>
      </c>
      <c r="E290" s="66">
        <f>SUM(E288-E291)</f>
        <v>45</v>
      </c>
      <c r="F290" s="133">
        <v>0</v>
      </c>
      <c r="G290" s="209">
        <f t="shared" ref="G290:G291" si="117">F290/D290*100</f>
        <v>0</v>
      </c>
    </row>
    <row r="291" spans="1:8" ht="12" customHeight="1">
      <c r="A291" s="304" t="s">
        <v>67</v>
      </c>
      <c r="B291" s="304"/>
      <c r="C291" s="304"/>
      <c r="D291" s="66">
        <v>11945</v>
      </c>
      <c r="E291" s="66">
        <v>-11945</v>
      </c>
      <c r="F291" s="133">
        <v>0</v>
      </c>
      <c r="G291" s="209">
        <f t="shared" si="117"/>
        <v>0</v>
      </c>
    </row>
    <row r="292" spans="1:8" ht="12" customHeight="1">
      <c r="A292" s="263"/>
      <c r="B292" s="264">
        <v>3</v>
      </c>
      <c r="C292" s="180" t="s">
        <v>260</v>
      </c>
      <c r="D292" s="137">
        <f t="shared" ref="D292:E292" si="118">SUM(D293)</f>
        <v>0</v>
      </c>
      <c r="E292" s="137">
        <f t="shared" si="118"/>
        <v>4100</v>
      </c>
      <c r="F292" s="137">
        <f>SUM(F293)</f>
        <v>4100</v>
      </c>
      <c r="G292" s="265"/>
    </row>
    <row r="293" spans="1:8" ht="12" customHeight="1">
      <c r="A293" s="263"/>
      <c r="B293" s="264">
        <v>36</v>
      </c>
      <c r="C293" s="180" t="s">
        <v>263</v>
      </c>
      <c r="D293" s="70">
        <f>SUM(D294)</f>
        <v>0</v>
      </c>
      <c r="E293" s="70">
        <f t="shared" ref="E293:F293" si="119">SUM(E294)</f>
        <v>4100</v>
      </c>
      <c r="F293" s="70">
        <f t="shared" si="119"/>
        <v>4100</v>
      </c>
      <c r="G293" s="265"/>
    </row>
    <row r="294" spans="1:8" ht="12" customHeight="1">
      <c r="A294" s="263"/>
      <c r="B294" s="266">
        <v>363</v>
      </c>
      <c r="C294" s="183" t="s">
        <v>78</v>
      </c>
      <c r="D294" s="90">
        <v>0</v>
      </c>
      <c r="E294" s="90">
        <v>4100</v>
      </c>
      <c r="F294" s="268">
        <f>SUM(D294+E294)</f>
        <v>4100</v>
      </c>
      <c r="G294" s="267"/>
    </row>
    <row r="295" spans="1:8" ht="12" customHeight="1">
      <c r="A295" s="178"/>
      <c r="B295" s="179">
        <v>4</v>
      </c>
      <c r="C295" s="180" t="s">
        <v>90</v>
      </c>
      <c r="D295" s="70">
        <f>D296+D298</f>
        <v>16000</v>
      </c>
      <c r="E295" s="70">
        <f>E296+E298</f>
        <v>-16000</v>
      </c>
      <c r="F295" s="137">
        <f>F296+F298</f>
        <v>0</v>
      </c>
      <c r="G295" s="210">
        <f t="shared" ref="G295:G300" si="120">F295/D295*100</f>
        <v>0</v>
      </c>
    </row>
    <row r="296" spans="1:8" ht="12" customHeight="1">
      <c r="A296" s="178"/>
      <c r="B296" s="179">
        <v>42</v>
      </c>
      <c r="C296" s="180" t="s">
        <v>171</v>
      </c>
      <c r="D296" s="67">
        <f>SUM(D297:D297)</f>
        <v>16000</v>
      </c>
      <c r="E296" s="67">
        <f>SUM(E297:E297)</f>
        <v>-16000</v>
      </c>
      <c r="F296" s="134">
        <f>SUM(F297:F297)</f>
        <v>0</v>
      </c>
      <c r="G296" s="210">
        <f t="shared" si="120"/>
        <v>0</v>
      </c>
    </row>
    <row r="297" spans="1:8" ht="12" customHeight="1">
      <c r="A297" s="178"/>
      <c r="B297" s="181">
        <v>421</v>
      </c>
      <c r="C297" s="183" t="s">
        <v>38</v>
      </c>
      <c r="D297" s="90">
        <v>16000</v>
      </c>
      <c r="E297" s="68">
        <v>-16000</v>
      </c>
      <c r="F297" s="135">
        <f>D297+E297</f>
        <v>0</v>
      </c>
      <c r="G297" s="205">
        <f t="shared" si="120"/>
        <v>0</v>
      </c>
    </row>
    <row r="298" spans="1:8" ht="12" customHeight="1">
      <c r="A298" s="178"/>
      <c r="B298" s="179">
        <v>45</v>
      </c>
      <c r="C298" s="180" t="s">
        <v>62</v>
      </c>
      <c r="D298" s="70">
        <f>SUM(D299)</f>
        <v>0</v>
      </c>
      <c r="E298" s="70">
        <f>SUM(E299)</f>
        <v>0</v>
      </c>
      <c r="F298" s="137">
        <f>SUM(F299)</f>
        <v>0</v>
      </c>
      <c r="G298" s="210">
        <v>0</v>
      </c>
    </row>
    <row r="299" spans="1:8" ht="12" customHeight="1">
      <c r="A299" s="178"/>
      <c r="B299" s="181">
        <v>451</v>
      </c>
      <c r="C299" s="183" t="s">
        <v>42</v>
      </c>
      <c r="D299" s="90">
        <v>0</v>
      </c>
      <c r="E299" s="68">
        <v>0</v>
      </c>
      <c r="F299" s="135">
        <f>D299+E299</f>
        <v>0</v>
      </c>
      <c r="G299" s="205">
        <v>0</v>
      </c>
    </row>
    <row r="300" spans="1:8" ht="12" customHeight="1">
      <c r="A300" s="318" t="s">
        <v>102</v>
      </c>
      <c r="B300" s="318"/>
      <c r="C300" s="318"/>
      <c r="D300" s="76">
        <f>D301</f>
        <v>13200</v>
      </c>
      <c r="E300" s="76">
        <f>E301</f>
        <v>12500</v>
      </c>
      <c r="F300" s="145">
        <f>F301</f>
        <v>25700</v>
      </c>
      <c r="G300" s="210">
        <f t="shared" si="120"/>
        <v>194.69696969696969</v>
      </c>
    </row>
    <row r="301" spans="1:8" ht="12" customHeight="1">
      <c r="A301" s="319" t="s">
        <v>205</v>
      </c>
      <c r="B301" s="319"/>
      <c r="C301" s="319"/>
      <c r="D301" s="63">
        <f>SUM(D302,D308,D314,D320,D328)</f>
        <v>13200</v>
      </c>
      <c r="E301" s="63">
        <f>SUM(E302,E308,E314,E320,E328)</f>
        <v>12500</v>
      </c>
      <c r="F301" s="130">
        <f>SUM(F302,F308,F314,F320,F328)</f>
        <v>25700</v>
      </c>
      <c r="G301" s="206">
        <f>F301/D301*100</f>
        <v>194.69696969696969</v>
      </c>
    </row>
    <row r="302" spans="1:8" ht="12" customHeight="1">
      <c r="A302" s="306" t="s">
        <v>206</v>
      </c>
      <c r="B302" s="306"/>
      <c r="C302" s="306"/>
      <c r="D302" s="74">
        <f t="shared" ref="D302:F305" si="121">D303</f>
        <v>4700</v>
      </c>
      <c r="E302" s="74">
        <f t="shared" si="121"/>
        <v>6500</v>
      </c>
      <c r="F302" s="143">
        <f t="shared" si="121"/>
        <v>11200</v>
      </c>
      <c r="G302" s="207">
        <f>F302/D302*100</f>
        <v>238.29787234042553</v>
      </c>
    </row>
    <row r="303" spans="1:8" ht="12" customHeight="1">
      <c r="A303" s="307" t="s">
        <v>199</v>
      </c>
      <c r="B303" s="307"/>
      <c r="C303" s="307"/>
      <c r="D303" s="65">
        <f t="shared" si="121"/>
        <v>4700</v>
      </c>
      <c r="E303" s="65">
        <f t="shared" si="121"/>
        <v>6500</v>
      </c>
      <c r="F303" s="132">
        <f t="shared" si="121"/>
        <v>11200</v>
      </c>
      <c r="G303" s="208">
        <f>F303/D303*100</f>
        <v>238.29787234042553</v>
      </c>
    </row>
    <row r="304" spans="1:8" ht="12" customHeight="1">
      <c r="A304" s="313" t="s">
        <v>101</v>
      </c>
      <c r="B304" s="314"/>
      <c r="C304" s="314"/>
      <c r="D304" s="66">
        <f t="shared" si="121"/>
        <v>4700</v>
      </c>
      <c r="E304" s="66">
        <f t="shared" si="121"/>
        <v>6500</v>
      </c>
      <c r="F304" s="133">
        <f>D304+E304</f>
        <v>11200</v>
      </c>
      <c r="G304" s="209">
        <f>F304/D304*100</f>
        <v>238.29787234042553</v>
      </c>
    </row>
    <row r="305" spans="1:7" ht="12" customHeight="1">
      <c r="A305" s="178"/>
      <c r="B305" s="179">
        <v>3</v>
      </c>
      <c r="C305" s="180" t="s">
        <v>55</v>
      </c>
      <c r="D305" s="70">
        <f t="shared" si="121"/>
        <v>4700</v>
      </c>
      <c r="E305" s="70">
        <f t="shared" si="121"/>
        <v>6500</v>
      </c>
      <c r="F305" s="137">
        <f t="shared" si="121"/>
        <v>11200</v>
      </c>
      <c r="G305" s="210">
        <f t="shared" ref="G305:G307" si="122">F305/D305*100</f>
        <v>238.29787234042553</v>
      </c>
    </row>
    <row r="306" spans="1:7" ht="12" customHeight="1">
      <c r="A306" s="178"/>
      <c r="B306" s="179">
        <v>38</v>
      </c>
      <c r="C306" s="180" t="s">
        <v>135</v>
      </c>
      <c r="D306" s="67">
        <f>SUM(D307:D307)</f>
        <v>4700</v>
      </c>
      <c r="E306" s="67">
        <f>SUM(E307:E307)</f>
        <v>6500</v>
      </c>
      <c r="F306" s="134">
        <f>SUM(F307:F307)</f>
        <v>11200</v>
      </c>
      <c r="G306" s="210">
        <f t="shared" si="122"/>
        <v>238.29787234042553</v>
      </c>
    </row>
    <row r="307" spans="1:7" ht="12" customHeight="1">
      <c r="A307" s="178"/>
      <c r="B307" s="181">
        <v>381</v>
      </c>
      <c r="C307" s="183" t="s">
        <v>31</v>
      </c>
      <c r="D307" s="90">
        <v>4700</v>
      </c>
      <c r="E307" s="68">
        <v>6500</v>
      </c>
      <c r="F307" s="135">
        <f>D307+E307</f>
        <v>11200</v>
      </c>
      <c r="G307" s="205">
        <f t="shared" si="122"/>
        <v>238.29787234042553</v>
      </c>
    </row>
    <row r="308" spans="1:7" ht="12" customHeight="1">
      <c r="A308" s="306" t="s">
        <v>103</v>
      </c>
      <c r="B308" s="306"/>
      <c r="C308" s="306"/>
      <c r="D308" s="74">
        <f t="shared" ref="D308:F311" si="123">D309</f>
        <v>3000</v>
      </c>
      <c r="E308" s="74">
        <f t="shared" si="123"/>
        <v>-2000</v>
      </c>
      <c r="F308" s="143">
        <f t="shared" si="123"/>
        <v>1000</v>
      </c>
      <c r="G308" s="207">
        <f>F308/D308*100</f>
        <v>33.333333333333329</v>
      </c>
    </row>
    <row r="309" spans="1:7" ht="12" customHeight="1">
      <c r="A309" s="307" t="s">
        <v>199</v>
      </c>
      <c r="B309" s="307"/>
      <c r="C309" s="307"/>
      <c r="D309" s="65">
        <f t="shared" si="123"/>
        <v>3000</v>
      </c>
      <c r="E309" s="65">
        <f t="shared" si="123"/>
        <v>-2000</v>
      </c>
      <c r="F309" s="132">
        <f t="shared" si="123"/>
        <v>1000</v>
      </c>
      <c r="G309" s="208">
        <f>F309/D309*100</f>
        <v>33.333333333333329</v>
      </c>
    </row>
    <row r="310" spans="1:7" ht="12" customHeight="1">
      <c r="A310" s="313" t="s">
        <v>101</v>
      </c>
      <c r="B310" s="314"/>
      <c r="C310" s="314"/>
      <c r="D310" s="66">
        <f t="shared" si="123"/>
        <v>3000</v>
      </c>
      <c r="E310" s="66">
        <f t="shared" si="123"/>
        <v>-2000</v>
      </c>
      <c r="F310" s="133">
        <f>D310+E310</f>
        <v>1000</v>
      </c>
      <c r="G310" s="209">
        <f>F310/D310*100</f>
        <v>33.333333333333329</v>
      </c>
    </row>
    <row r="311" spans="1:7" ht="12" customHeight="1">
      <c r="A311" s="178"/>
      <c r="B311" s="179">
        <v>3</v>
      </c>
      <c r="C311" s="180" t="s">
        <v>55</v>
      </c>
      <c r="D311" s="70">
        <f t="shared" si="123"/>
        <v>3000</v>
      </c>
      <c r="E311" s="70">
        <f t="shared" si="123"/>
        <v>-2000</v>
      </c>
      <c r="F311" s="137">
        <f t="shared" si="123"/>
        <v>1000</v>
      </c>
      <c r="G311" s="210">
        <f t="shared" ref="G311:G313" si="124">F311/D311*100</f>
        <v>33.333333333333329</v>
      </c>
    </row>
    <row r="312" spans="1:7" ht="12" customHeight="1">
      <c r="A312" s="178"/>
      <c r="B312" s="179">
        <v>38</v>
      </c>
      <c r="C312" s="180" t="s">
        <v>135</v>
      </c>
      <c r="D312" s="67">
        <f>SUM(D313:D313)</f>
        <v>3000</v>
      </c>
      <c r="E312" s="67">
        <f>SUM(E313:E313)</f>
        <v>-2000</v>
      </c>
      <c r="F312" s="134">
        <f>SUM(F313:F313)</f>
        <v>1000</v>
      </c>
      <c r="G312" s="210">
        <f t="shared" si="124"/>
        <v>33.333333333333329</v>
      </c>
    </row>
    <row r="313" spans="1:7" ht="12" customHeight="1">
      <c r="A313" s="178"/>
      <c r="B313" s="181">
        <v>381</v>
      </c>
      <c r="C313" s="183" t="s">
        <v>31</v>
      </c>
      <c r="D313" s="90">
        <v>3000</v>
      </c>
      <c r="E313" s="68">
        <v>-2000</v>
      </c>
      <c r="F313" s="135">
        <f>D313+E313</f>
        <v>1000</v>
      </c>
      <c r="G313" s="205">
        <f t="shared" si="124"/>
        <v>33.333333333333329</v>
      </c>
    </row>
    <row r="314" spans="1:7" ht="12" customHeight="1">
      <c r="A314" s="306" t="s">
        <v>272</v>
      </c>
      <c r="B314" s="306"/>
      <c r="C314" s="306"/>
      <c r="D314" s="74">
        <f t="shared" ref="D314:F317" si="125">D315</f>
        <v>700</v>
      </c>
      <c r="E314" s="74">
        <f t="shared" si="125"/>
        <v>5000</v>
      </c>
      <c r="F314" s="143">
        <f t="shared" si="125"/>
        <v>5700</v>
      </c>
      <c r="G314" s="207">
        <f>F314/D314*100</f>
        <v>814.28571428571422</v>
      </c>
    </row>
    <row r="315" spans="1:7" ht="12" customHeight="1">
      <c r="A315" s="307" t="s">
        <v>199</v>
      </c>
      <c r="B315" s="307"/>
      <c r="C315" s="307"/>
      <c r="D315" s="65">
        <f t="shared" si="125"/>
        <v>700</v>
      </c>
      <c r="E315" s="65">
        <f t="shared" si="125"/>
        <v>5000</v>
      </c>
      <c r="F315" s="132">
        <f t="shared" si="125"/>
        <v>5700</v>
      </c>
      <c r="G315" s="208">
        <f>F315/D315*100</f>
        <v>814.28571428571422</v>
      </c>
    </row>
    <row r="316" spans="1:7" ht="12" customHeight="1">
      <c r="A316" s="313" t="s">
        <v>101</v>
      </c>
      <c r="B316" s="314"/>
      <c r="C316" s="314"/>
      <c r="D316" s="66">
        <f t="shared" si="125"/>
        <v>700</v>
      </c>
      <c r="E316" s="66">
        <f t="shared" si="125"/>
        <v>5000</v>
      </c>
      <c r="F316" s="133">
        <f>D316+E316</f>
        <v>5700</v>
      </c>
      <c r="G316" s="209">
        <f>F316/D316*100</f>
        <v>814.28571428571422</v>
      </c>
    </row>
    <row r="317" spans="1:7" ht="12" customHeight="1">
      <c r="A317" s="178"/>
      <c r="B317" s="179">
        <v>3</v>
      </c>
      <c r="C317" s="180" t="s">
        <v>55</v>
      </c>
      <c r="D317" s="70">
        <f t="shared" si="125"/>
        <v>700</v>
      </c>
      <c r="E317" s="70">
        <f t="shared" si="125"/>
        <v>5000</v>
      </c>
      <c r="F317" s="137">
        <f t="shared" si="125"/>
        <v>5700</v>
      </c>
      <c r="G317" s="210">
        <f t="shared" ref="G317:G319" si="126">F317/D317*100</f>
        <v>814.28571428571422</v>
      </c>
    </row>
    <row r="318" spans="1:7" ht="12" customHeight="1">
      <c r="A318" s="178"/>
      <c r="B318" s="179">
        <v>38</v>
      </c>
      <c r="C318" s="180" t="s">
        <v>135</v>
      </c>
      <c r="D318" s="67">
        <f>SUM(D319:D319)</f>
        <v>700</v>
      </c>
      <c r="E318" s="67">
        <f>SUM(E319:E319)</f>
        <v>5000</v>
      </c>
      <c r="F318" s="134">
        <f>SUM(F319:F319)</f>
        <v>5700</v>
      </c>
      <c r="G318" s="210">
        <f t="shared" si="126"/>
        <v>814.28571428571422</v>
      </c>
    </row>
    <row r="319" spans="1:7" ht="12" customHeight="1">
      <c r="A319" s="178"/>
      <c r="B319" s="181">
        <v>381</v>
      </c>
      <c r="C319" s="183" t="s">
        <v>31</v>
      </c>
      <c r="D319" s="90">
        <v>700</v>
      </c>
      <c r="E319" s="68">
        <v>5000</v>
      </c>
      <c r="F319" s="135">
        <f>D319+E319</f>
        <v>5700</v>
      </c>
      <c r="G319" s="205">
        <f t="shared" si="126"/>
        <v>814.28571428571422</v>
      </c>
    </row>
    <row r="320" spans="1:7" ht="12" customHeight="1">
      <c r="A320" s="320" t="s">
        <v>203</v>
      </c>
      <c r="B320" s="320"/>
      <c r="C320" s="320"/>
      <c r="D320" s="74">
        <f>D321</f>
        <v>4100</v>
      </c>
      <c r="E320" s="74">
        <f t="shared" ref="E320:F320" si="127">E321</f>
        <v>3000</v>
      </c>
      <c r="F320" s="74">
        <f t="shared" si="127"/>
        <v>7100</v>
      </c>
      <c r="G320" s="207">
        <f>F320/D320*100</f>
        <v>173.17073170731706</v>
      </c>
    </row>
    <row r="321" spans="1:7" ht="12" customHeight="1">
      <c r="A321" s="307" t="s">
        <v>199</v>
      </c>
      <c r="B321" s="307"/>
      <c r="C321" s="307"/>
      <c r="D321" s="65">
        <f>D324</f>
        <v>4100</v>
      </c>
      <c r="E321" s="65">
        <f>E324</f>
        <v>3000</v>
      </c>
      <c r="F321" s="132">
        <f>F324</f>
        <v>7100</v>
      </c>
      <c r="G321" s="208">
        <f>F321/D321*100</f>
        <v>173.17073170731706</v>
      </c>
    </row>
    <row r="322" spans="1:7" ht="12" customHeight="1">
      <c r="A322" s="313" t="s">
        <v>101</v>
      </c>
      <c r="B322" s="314"/>
      <c r="C322" s="314"/>
      <c r="D322" s="66">
        <f>D324</f>
        <v>4100</v>
      </c>
      <c r="E322" s="66">
        <f>E324</f>
        <v>3000</v>
      </c>
      <c r="F322" s="133">
        <f t="shared" ref="F322:F323" si="128">D322+E322</f>
        <v>7100</v>
      </c>
      <c r="G322" s="209">
        <f t="shared" ref="G322:G323" si="129">F322/D322*100</f>
        <v>173.17073170731706</v>
      </c>
    </row>
    <row r="323" spans="1:7" ht="12" customHeight="1">
      <c r="A323" s="311" t="s">
        <v>204</v>
      </c>
      <c r="B323" s="312"/>
      <c r="C323" s="312"/>
      <c r="D323" s="66">
        <v>0</v>
      </c>
      <c r="E323" s="66">
        <v>0</v>
      </c>
      <c r="F323" s="133">
        <f t="shared" si="128"/>
        <v>0</v>
      </c>
      <c r="G323" s="209" t="e">
        <f t="shared" si="129"/>
        <v>#DIV/0!</v>
      </c>
    </row>
    <row r="324" spans="1:7" ht="12" customHeight="1">
      <c r="A324" s="178"/>
      <c r="B324" s="179">
        <v>3</v>
      </c>
      <c r="C324" s="180" t="s">
        <v>55</v>
      </c>
      <c r="D324" s="70">
        <f>D325</f>
        <v>4100</v>
      </c>
      <c r="E324" s="70">
        <f>E325</f>
        <v>3000</v>
      </c>
      <c r="F324" s="137">
        <f>F325</f>
        <v>7100</v>
      </c>
      <c r="G324" s="210">
        <f t="shared" ref="G324:G327" si="130">F324/D324*100</f>
        <v>173.17073170731706</v>
      </c>
    </row>
    <row r="325" spans="1:7" ht="12" customHeight="1">
      <c r="A325" s="178"/>
      <c r="B325" s="179">
        <v>38</v>
      </c>
      <c r="C325" s="180" t="s">
        <v>135</v>
      </c>
      <c r="D325" s="67">
        <f>SUM(D326:D327)</f>
        <v>4100</v>
      </c>
      <c r="E325" s="67">
        <f t="shared" ref="E325:F325" si="131">SUM(E326:E327)</f>
        <v>3000</v>
      </c>
      <c r="F325" s="67">
        <f t="shared" si="131"/>
        <v>7100</v>
      </c>
      <c r="G325" s="210">
        <f t="shared" si="130"/>
        <v>173.17073170731706</v>
      </c>
    </row>
    <row r="326" spans="1:7" ht="12" customHeight="1">
      <c r="A326" s="178"/>
      <c r="B326" s="181">
        <v>381</v>
      </c>
      <c r="C326" s="183" t="s">
        <v>31</v>
      </c>
      <c r="D326" s="255">
        <v>0</v>
      </c>
      <c r="E326" s="255">
        <v>5000</v>
      </c>
      <c r="F326" s="135">
        <f>D326+E326</f>
        <v>5000</v>
      </c>
      <c r="G326" s="205">
        <v>100</v>
      </c>
    </row>
    <row r="327" spans="1:7" ht="12" customHeight="1">
      <c r="A327" s="178"/>
      <c r="B327" s="181">
        <v>382</v>
      </c>
      <c r="C327" s="183" t="s">
        <v>32</v>
      </c>
      <c r="D327" s="90">
        <v>4100</v>
      </c>
      <c r="E327" s="68">
        <v>-2000</v>
      </c>
      <c r="F327" s="135">
        <f>D327+E327</f>
        <v>2100</v>
      </c>
      <c r="G327" s="205">
        <f t="shared" si="130"/>
        <v>51.219512195121951</v>
      </c>
    </row>
    <row r="328" spans="1:7" ht="12" customHeight="1">
      <c r="A328" s="320" t="s">
        <v>202</v>
      </c>
      <c r="B328" s="320"/>
      <c r="C328" s="320"/>
      <c r="D328" s="64">
        <f t="shared" ref="D328:F330" si="132">D329</f>
        <v>700</v>
      </c>
      <c r="E328" s="64">
        <f t="shared" si="132"/>
        <v>0</v>
      </c>
      <c r="F328" s="131">
        <f t="shared" si="132"/>
        <v>700</v>
      </c>
      <c r="G328" s="207">
        <f>F328/D328*100</f>
        <v>100</v>
      </c>
    </row>
    <row r="329" spans="1:7" ht="12" customHeight="1">
      <c r="A329" s="307" t="s">
        <v>199</v>
      </c>
      <c r="B329" s="307"/>
      <c r="C329" s="307"/>
      <c r="D329" s="65">
        <f t="shared" si="132"/>
        <v>700</v>
      </c>
      <c r="E329" s="65">
        <f t="shared" si="132"/>
        <v>0</v>
      </c>
      <c r="F329" s="132">
        <f t="shared" si="132"/>
        <v>700</v>
      </c>
      <c r="G329" s="208">
        <f>F329/D329*100</f>
        <v>100</v>
      </c>
    </row>
    <row r="330" spans="1:7" ht="12" customHeight="1">
      <c r="A330" s="313" t="s">
        <v>101</v>
      </c>
      <c r="B330" s="314"/>
      <c r="C330" s="314"/>
      <c r="D330" s="66">
        <f t="shared" si="132"/>
        <v>700</v>
      </c>
      <c r="E330" s="66">
        <f t="shared" si="132"/>
        <v>0</v>
      </c>
      <c r="F330" s="133">
        <f>D330+E330</f>
        <v>700</v>
      </c>
      <c r="G330" s="209">
        <f>F330/D330*100</f>
        <v>100</v>
      </c>
    </row>
    <row r="331" spans="1:7" ht="12" customHeight="1">
      <c r="A331" s="178"/>
      <c r="B331" s="179">
        <v>3</v>
      </c>
      <c r="C331" s="180" t="s">
        <v>55</v>
      </c>
      <c r="D331" s="70">
        <f>SUM(D332)</f>
        <v>700</v>
      </c>
      <c r="E331" s="70">
        <f>SUM(E332)</f>
        <v>0</v>
      </c>
      <c r="F331" s="137">
        <f>SUM(F332)</f>
        <v>700</v>
      </c>
      <c r="G331" s="210">
        <f t="shared" ref="G331:G333" si="133">F331/D331*100</f>
        <v>100</v>
      </c>
    </row>
    <row r="332" spans="1:7" ht="12" customHeight="1">
      <c r="A332" s="178"/>
      <c r="B332" s="190">
        <v>38</v>
      </c>
      <c r="C332" s="180" t="s">
        <v>79</v>
      </c>
      <c r="D332" s="67">
        <f>SUM(D333:D333)</f>
        <v>700</v>
      </c>
      <c r="E332" s="67">
        <f>SUM(E333:E333)</f>
        <v>0</v>
      </c>
      <c r="F332" s="134">
        <f>SUM(F333:F333)</f>
        <v>700</v>
      </c>
      <c r="G332" s="210">
        <f t="shared" si="133"/>
        <v>100</v>
      </c>
    </row>
    <row r="333" spans="1:7" ht="12" customHeight="1">
      <c r="A333" s="178"/>
      <c r="B333" s="181">
        <v>381</v>
      </c>
      <c r="C333" s="183" t="s">
        <v>31</v>
      </c>
      <c r="D333" s="90">
        <v>700</v>
      </c>
      <c r="E333" s="68">
        <v>0</v>
      </c>
      <c r="F333" s="135">
        <f>D333+E333</f>
        <v>700</v>
      </c>
      <c r="G333" s="205">
        <f t="shared" si="133"/>
        <v>100</v>
      </c>
    </row>
    <row r="334" spans="1:7" ht="12" customHeight="1">
      <c r="A334" s="321" t="s">
        <v>104</v>
      </c>
      <c r="B334" s="321"/>
      <c r="C334" s="321"/>
      <c r="D334" s="81">
        <f>D335</f>
        <v>108670</v>
      </c>
      <c r="E334" s="81">
        <f>E335</f>
        <v>-82970</v>
      </c>
      <c r="F334" s="150">
        <f>F335</f>
        <v>25700</v>
      </c>
      <c r="G334" s="210">
        <f t="shared" ref="G334:G367" si="134">F334/E334*100</f>
        <v>-30.975051223333733</v>
      </c>
    </row>
    <row r="335" spans="1:7" ht="12" customHeight="1">
      <c r="A335" s="303" t="s">
        <v>200</v>
      </c>
      <c r="B335" s="303"/>
      <c r="C335" s="303"/>
      <c r="D335" s="63">
        <f>SUM(D336,D344)</f>
        <v>108670</v>
      </c>
      <c r="E335" s="63">
        <f>SUM(E336,E344)</f>
        <v>-82970</v>
      </c>
      <c r="F335" s="130">
        <f>SUM(F336,F344)</f>
        <v>25700</v>
      </c>
      <c r="G335" s="206">
        <f>F335/D335*100</f>
        <v>23.64958130118708</v>
      </c>
    </row>
    <row r="336" spans="1:7" ht="12" customHeight="1">
      <c r="A336" s="306" t="s">
        <v>201</v>
      </c>
      <c r="B336" s="306"/>
      <c r="C336" s="306"/>
      <c r="D336" s="74">
        <f>D337</f>
        <v>27700</v>
      </c>
      <c r="E336" s="74">
        <f>E337</f>
        <v>-2000</v>
      </c>
      <c r="F336" s="143">
        <f>F337</f>
        <v>25700</v>
      </c>
      <c r="G336" s="207">
        <f>F336/D336*100</f>
        <v>92.779783393501802</v>
      </c>
    </row>
    <row r="337" spans="1:7" ht="12" customHeight="1">
      <c r="A337" s="307" t="s">
        <v>199</v>
      </c>
      <c r="B337" s="307"/>
      <c r="C337" s="307"/>
      <c r="D337" s="65">
        <f>D339</f>
        <v>27700</v>
      </c>
      <c r="E337" s="65">
        <f>E339</f>
        <v>-2000</v>
      </c>
      <c r="F337" s="132">
        <f>F339</f>
        <v>25700</v>
      </c>
      <c r="G337" s="208">
        <f>F337/D337*100</f>
        <v>92.779783393501802</v>
      </c>
    </row>
    <row r="338" spans="1:7" ht="12" customHeight="1">
      <c r="A338" s="313" t="s">
        <v>101</v>
      </c>
      <c r="B338" s="314"/>
      <c r="C338" s="314"/>
      <c r="D338" s="66">
        <v>27700</v>
      </c>
      <c r="E338" s="66">
        <v>0</v>
      </c>
      <c r="F338" s="133">
        <f>D338+E338</f>
        <v>27700</v>
      </c>
      <c r="G338" s="209">
        <f>F338/D338*100</f>
        <v>100</v>
      </c>
    </row>
    <row r="339" spans="1:7" ht="12" customHeight="1">
      <c r="A339" s="178"/>
      <c r="B339" s="179">
        <v>3</v>
      </c>
      <c r="C339" s="180" t="s">
        <v>55</v>
      </c>
      <c r="D339" s="70">
        <f>SUM(D340,D342)</f>
        <v>27700</v>
      </c>
      <c r="E339" s="70">
        <f>SUM(E340,E342)</f>
        <v>-2000</v>
      </c>
      <c r="F339" s="137">
        <f>SUM(F340,F342)</f>
        <v>25700</v>
      </c>
      <c r="G339" s="210">
        <f t="shared" ref="G339:G343" si="135">F339/D339*100</f>
        <v>92.779783393501802</v>
      </c>
    </row>
    <row r="340" spans="1:7" ht="12" customHeight="1">
      <c r="A340" s="178"/>
      <c r="B340" s="179">
        <v>38</v>
      </c>
      <c r="C340" s="180" t="s">
        <v>135</v>
      </c>
      <c r="D340" s="67">
        <f>SUM(D341:D341)</f>
        <v>25000</v>
      </c>
      <c r="E340" s="67">
        <f>SUM(E341:E341)</f>
        <v>0</v>
      </c>
      <c r="F340" s="134">
        <f>SUM(F341:F341)</f>
        <v>25000</v>
      </c>
      <c r="G340" s="210">
        <f t="shared" si="135"/>
        <v>100</v>
      </c>
    </row>
    <row r="341" spans="1:7" ht="12" customHeight="1">
      <c r="A341" s="178"/>
      <c r="B341" s="181">
        <v>381</v>
      </c>
      <c r="C341" s="183" t="s">
        <v>31</v>
      </c>
      <c r="D341" s="90">
        <v>25000</v>
      </c>
      <c r="E341" s="68">
        <v>0</v>
      </c>
      <c r="F341" s="135">
        <f>D341+E341</f>
        <v>25000</v>
      </c>
      <c r="G341" s="205">
        <f t="shared" si="135"/>
        <v>100</v>
      </c>
    </row>
    <row r="342" spans="1:7" ht="12" customHeight="1">
      <c r="A342" s="178"/>
      <c r="B342" s="179">
        <v>32</v>
      </c>
      <c r="C342" s="180" t="s">
        <v>56</v>
      </c>
      <c r="D342" s="72">
        <f>D343</f>
        <v>2700</v>
      </c>
      <c r="E342" s="72">
        <f>E343</f>
        <v>-2000</v>
      </c>
      <c r="F342" s="139">
        <f>F343</f>
        <v>700</v>
      </c>
      <c r="G342" s="210">
        <f t="shared" si="135"/>
        <v>25.925925925925924</v>
      </c>
    </row>
    <row r="343" spans="1:7" ht="12" customHeight="1">
      <c r="A343" s="178"/>
      <c r="B343" s="181">
        <v>322</v>
      </c>
      <c r="C343" s="183" t="s">
        <v>186</v>
      </c>
      <c r="D343" s="90">
        <v>2700</v>
      </c>
      <c r="E343" s="68">
        <v>-2000</v>
      </c>
      <c r="F343" s="135">
        <f>D343+E343</f>
        <v>700</v>
      </c>
      <c r="G343" s="205">
        <f t="shared" si="135"/>
        <v>25.925925925925924</v>
      </c>
    </row>
    <row r="344" spans="1:7" ht="12" customHeight="1">
      <c r="A344" s="320" t="s">
        <v>198</v>
      </c>
      <c r="B344" s="320"/>
      <c r="C344" s="320"/>
      <c r="D344" s="74">
        <f>D345</f>
        <v>80970</v>
      </c>
      <c r="E344" s="74">
        <f>E345</f>
        <v>-80970</v>
      </c>
      <c r="F344" s="143">
        <f>F345</f>
        <v>0</v>
      </c>
      <c r="G344" s="207">
        <f>F344/D344*100</f>
        <v>0</v>
      </c>
    </row>
    <row r="345" spans="1:7" ht="12" customHeight="1">
      <c r="A345" s="307" t="s">
        <v>199</v>
      </c>
      <c r="B345" s="307"/>
      <c r="C345" s="307"/>
      <c r="D345" s="65">
        <f>D348</f>
        <v>80970</v>
      </c>
      <c r="E345" s="65">
        <f>E348</f>
        <v>-80970</v>
      </c>
      <c r="F345" s="132">
        <f>F348</f>
        <v>0</v>
      </c>
      <c r="G345" s="208">
        <f>F345/D345*100</f>
        <v>0</v>
      </c>
    </row>
    <row r="346" spans="1:7" ht="12" customHeight="1">
      <c r="A346" s="313" t="s">
        <v>101</v>
      </c>
      <c r="B346" s="314"/>
      <c r="C346" s="314"/>
      <c r="D346" s="66">
        <f>SUM(D344-D347)</f>
        <v>970</v>
      </c>
      <c r="E346" s="66">
        <f>SUM(E344-E347)</f>
        <v>-970</v>
      </c>
      <c r="F346" s="133">
        <f t="shared" ref="F346:F347" si="136">D346+E346</f>
        <v>0</v>
      </c>
      <c r="G346" s="209">
        <f t="shared" ref="G346:G347" si="137">F346/D346*100</f>
        <v>0</v>
      </c>
    </row>
    <row r="347" spans="1:7" ht="12" customHeight="1">
      <c r="A347" s="316" t="s">
        <v>67</v>
      </c>
      <c r="B347" s="316"/>
      <c r="C347" s="316"/>
      <c r="D347" s="66">
        <v>80000</v>
      </c>
      <c r="E347" s="66">
        <v>-80000</v>
      </c>
      <c r="F347" s="133">
        <f t="shared" si="136"/>
        <v>0</v>
      </c>
      <c r="G347" s="209">
        <f t="shared" si="137"/>
        <v>0</v>
      </c>
    </row>
    <row r="348" spans="1:7" ht="12" customHeight="1">
      <c r="A348" s="178"/>
      <c r="B348" s="179">
        <v>4</v>
      </c>
      <c r="C348" s="180" t="s">
        <v>90</v>
      </c>
      <c r="D348" s="70">
        <f>D349</f>
        <v>80970</v>
      </c>
      <c r="E348" s="70">
        <f>E349</f>
        <v>-80970</v>
      </c>
      <c r="F348" s="137">
        <f>F349</f>
        <v>0</v>
      </c>
      <c r="G348" s="210">
        <f t="shared" ref="G348:G351" si="138">F348/D348*100</f>
        <v>0</v>
      </c>
    </row>
    <row r="349" spans="1:7" ht="12" customHeight="1">
      <c r="A349" s="178"/>
      <c r="B349" s="179">
        <v>45</v>
      </c>
      <c r="C349" s="180" t="s">
        <v>91</v>
      </c>
      <c r="D349" s="67">
        <f>SUM(D350:D350)</f>
        <v>80970</v>
      </c>
      <c r="E349" s="67">
        <f>SUM(E350:E350)</f>
        <v>-80970</v>
      </c>
      <c r="F349" s="134">
        <f>SUM(F350:F350)</f>
        <v>0</v>
      </c>
      <c r="G349" s="210">
        <f t="shared" si="138"/>
        <v>0</v>
      </c>
    </row>
    <row r="350" spans="1:7" ht="12" customHeight="1">
      <c r="A350" s="178"/>
      <c r="B350" s="181">
        <v>451</v>
      </c>
      <c r="C350" s="183" t="s">
        <v>38</v>
      </c>
      <c r="D350" s="90">
        <v>80970</v>
      </c>
      <c r="E350" s="68">
        <v>-80970</v>
      </c>
      <c r="F350" s="135">
        <f>D350+E350</f>
        <v>0</v>
      </c>
      <c r="G350" s="205">
        <f t="shared" si="138"/>
        <v>0</v>
      </c>
    </row>
    <row r="351" spans="1:7" ht="12" customHeight="1">
      <c r="A351" s="321" t="s">
        <v>105</v>
      </c>
      <c r="B351" s="321"/>
      <c r="C351" s="321"/>
      <c r="D351" s="76">
        <f>D352</f>
        <v>68300</v>
      </c>
      <c r="E351" s="76">
        <f>E352</f>
        <v>-32900</v>
      </c>
      <c r="F351" s="145">
        <f>F352</f>
        <v>35400</v>
      </c>
      <c r="G351" s="210">
        <f t="shared" si="138"/>
        <v>51.830161054172763</v>
      </c>
    </row>
    <row r="352" spans="1:7" ht="12" customHeight="1">
      <c r="A352" s="303" t="s">
        <v>195</v>
      </c>
      <c r="B352" s="303"/>
      <c r="C352" s="303"/>
      <c r="D352" s="63">
        <f>SUM(D353,D362,D368,D381,D387,D374,D396)</f>
        <v>68300</v>
      </c>
      <c r="E352" s="63">
        <f>SUM(E353,E362,E368,E381,E387,E374,E396)</f>
        <v>-32900</v>
      </c>
      <c r="F352" s="130">
        <f>SUM(F353,F362,F368,F381,F387,F374,F396)</f>
        <v>35400</v>
      </c>
      <c r="G352" s="206">
        <f>F352/D352*100</f>
        <v>51.830161054172763</v>
      </c>
    </row>
    <row r="353" spans="1:7" ht="12" customHeight="1">
      <c r="A353" s="306" t="s">
        <v>196</v>
      </c>
      <c r="B353" s="306"/>
      <c r="C353" s="306"/>
      <c r="D353" s="74">
        <f>D354</f>
        <v>28000</v>
      </c>
      <c r="E353" s="74">
        <f>E354</f>
        <v>-3400</v>
      </c>
      <c r="F353" s="143">
        <f>F354</f>
        <v>24600</v>
      </c>
      <c r="G353" s="207">
        <f>F353/D353*100</f>
        <v>87.857142857142861</v>
      </c>
    </row>
    <row r="354" spans="1:7" ht="12" customHeight="1">
      <c r="A354" s="307" t="s">
        <v>185</v>
      </c>
      <c r="B354" s="307"/>
      <c r="C354" s="307"/>
      <c r="D354" s="65">
        <f>D356</f>
        <v>28000</v>
      </c>
      <c r="E354" s="65">
        <f>E356</f>
        <v>-3400</v>
      </c>
      <c r="F354" s="132">
        <f>F356</f>
        <v>24600</v>
      </c>
      <c r="G354" s="208">
        <f>F354/D354*100</f>
        <v>87.857142857142861</v>
      </c>
    </row>
    <row r="355" spans="1:7" ht="12" customHeight="1">
      <c r="A355" s="304" t="s">
        <v>197</v>
      </c>
      <c r="B355" s="304"/>
      <c r="C355" s="304"/>
      <c r="D355" s="66">
        <f>D356</f>
        <v>28000</v>
      </c>
      <c r="E355" s="66">
        <f>E356</f>
        <v>-3400</v>
      </c>
      <c r="F355" s="133">
        <f>D355+E355</f>
        <v>24600</v>
      </c>
      <c r="G355" s="209">
        <f>F355/D355*100</f>
        <v>87.857142857142861</v>
      </c>
    </row>
    <row r="356" spans="1:7" ht="12" customHeight="1">
      <c r="A356" s="178"/>
      <c r="B356" s="179">
        <v>3</v>
      </c>
      <c r="C356" s="180" t="s">
        <v>55</v>
      </c>
      <c r="D356" s="70">
        <f>SUM(D357,D359)</f>
        <v>28000</v>
      </c>
      <c r="E356" s="70">
        <f>SUM(E357,E359)</f>
        <v>-3400</v>
      </c>
      <c r="F356" s="137">
        <f>SUM(F357,F359)</f>
        <v>24600</v>
      </c>
      <c r="G356" s="210">
        <f t="shared" ref="G356:G361" si="139">F356/D356*100</f>
        <v>87.857142857142861</v>
      </c>
    </row>
    <row r="357" spans="1:7" ht="12" customHeight="1">
      <c r="A357" s="178"/>
      <c r="B357" s="179">
        <v>38</v>
      </c>
      <c r="C357" s="180" t="s">
        <v>135</v>
      </c>
      <c r="D357" s="67">
        <f>SUM(D358)</f>
        <v>21000</v>
      </c>
      <c r="E357" s="67">
        <f>SUM(E358)</f>
        <v>0</v>
      </c>
      <c r="F357" s="134">
        <f>SUM(F358)</f>
        <v>21000</v>
      </c>
      <c r="G357" s="210">
        <f t="shared" si="139"/>
        <v>100</v>
      </c>
    </row>
    <row r="358" spans="1:7" ht="12" customHeight="1">
      <c r="A358" s="178"/>
      <c r="B358" s="181">
        <v>381</v>
      </c>
      <c r="C358" s="183" t="s">
        <v>31</v>
      </c>
      <c r="D358" s="90">
        <v>21000</v>
      </c>
      <c r="E358" s="68">
        <v>0</v>
      </c>
      <c r="F358" s="135">
        <f>D358+E358</f>
        <v>21000</v>
      </c>
      <c r="G358" s="205">
        <f t="shared" si="139"/>
        <v>100</v>
      </c>
    </row>
    <row r="359" spans="1:7" ht="12" customHeight="1">
      <c r="A359" s="178"/>
      <c r="B359" s="179">
        <v>32</v>
      </c>
      <c r="C359" s="180" t="s">
        <v>56</v>
      </c>
      <c r="D359" s="158">
        <f t="shared" ref="D359" si="140">SUM(D360:D361)</f>
        <v>7000</v>
      </c>
      <c r="E359" s="158">
        <f t="shared" ref="E359:F359" si="141">SUM(E360:E361)</f>
        <v>-3400</v>
      </c>
      <c r="F359" s="151">
        <f t="shared" si="141"/>
        <v>3600</v>
      </c>
      <c r="G359" s="210">
        <f t="shared" si="139"/>
        <v>51.428571428571423</v>
      </c>
    </row>
    <row r="360" spans="1:7" ht="12" customHeight="1">
      <c r="A360" s="178"/>
      <c r="B360" s="181">
        <v>322</v>
      </c>
      <c r="C360" s="183" t="s">
        <v>186</v>
      </c>
      <c r="D360" s="90">
        <v>1400</v>
      </c>
      <c r="E360" s="68">
        <v>1600</v>
      </c>
      <c r="F360" s="135">
        <f t="shared" ref="F360:F361" si="142">D360+E360</f>
        <v>3000</v>
      </c>
      <c r="G360" s="205">
        <f t="shared" si="139"/>
        <v>214.28571428571428</v>
      </c>
    </row>
    <row r="361" spans="1:7" ht="12" customHeight="1">
      <c r="A361" s="178"/>
      <c r="B361" s="181">
        <v>323</v>
      </c>
      <c r="C361" s="183" t="s">
        <v>57</v>
      </c>
      <c r="D361" s="89">
        <v>5600</v>
      </c>
      <c r="E361" s="68">
        <v>-5000</v>
      </c>
      <c r="F361" s="135">
        <f t="shared" si="142"/>
        <v>600</v>
      </c>
      <c r="G361" s="205">
        <f t="shared" si="139"/>
        <v>10.714285714285714</v>
      </c>
    </row>
    <row r="362" spans="1:7" ht="12" customHeight="1">
      <c r="A362" s="306" t="s">
        <v>194</v>
      </c>
      <c r="B362" s="306"/>
      <c r="C362" s="306"/>
      <c r="D362" s="74">
        <f t="shared" ref="D362:F365" si="143">D363</f>
        <v>10000</v>
      </c>
      <c r="E362" s="74">
        <f t="shared" si="143"/>
        <v>-7500</v>
      </c>
      <c r="F362" s="143">
        <f t="shared" si="143"/>
        <v>2500</v>
      </c>
      <c r="G362" s="207">
        <f>F362/D362*100</f>
        <v>25</v>
      </c>
    </row>
    <row r="363" spans="1:7" ht="12" customHeight="1">
      <c r="A363" s="307" t="s">
        <v>185</v>
      </c>
      <c r="B363" s="307"/>
      <c r="C363" s="307"/>
      <c r="D363" s="65">
        <f t="shared" si="143"/>
        <v>10000</v>
      </c>
      <c r="E363" s="65">
        <f t="shared" si="143"/>
        <v>-7500</v>
      </c>
      <c r="F363" s="132">
        <f t="shared" si="143"/>
        <v>2500</v>
      </c>
      <c r="G363" s="208">
        <f>F363/D363*100</f>
        <v>25</v>
      </c>
    </row>
    <row r="364" spans="1:7" ht="12" customHeight="1">
      <c r="A364" s="304" t="s">
        <v>106</v>
      </c>
      <c r="B364" s="304"/>
      <c r="C364" s="304"/>
      <c r="D364" s="66">
        <f t="shared" si="143"/>
        <v>10000</v>
      </c>
      <c r="E364" s="66">
        <f t="shared" si="143"/>
        <v>-7500</v>
      </c>
      <c r="F364" s="133">
        <f>D364+E364</f>
        <v>2500</v>
      </c>
      <c r="G364" s="209">
        <f>F364/D364*100</f>
        <v>25</v>
      </c>
    </row>
    <row r="365" spans="1:7" ht="12" customHeight="1">
      <c r="A365" s="178"/>
      <c r="B365" s="179">
        <v>3</v>
      </c>
      <c r="C365" s="180" t="s">
        <v>55</v>
      </c>
      <c r="D365" s="70">
        <f t="shared" si="143"/>
        <v>10000</v>
      </c>
      <c r="E365" s="70">
        <f t="shared" si="143"/>
        <v>-7500</v>
      </c>
      <c r="F365" s="137">
        <f t="shared" si="143"/>
        <v>2500</v>
      </c>
      <c r="G365" s="210">
        <f t="shared" si="134"/>
        <v>-33.333333333333329</v>
      </c>
    </row>
    <row r="366" spans="1:7" ht="12" customHeight="1">
      <c r="A366" s="178"/>
      <c r="B366" s="179">
        <v>38</v>
      </c>
      <c r="C366" s="180" t="s">
        <v>135</v>
      </c>
      <c r="D366" s="67">
        <f>SUM(D367:D367)</f>
        <v>10000</v>
      </c>
      <c r="E366" s="67">
        <f>SUM(E367:E367)</f>
        <v>-7500</v>
      </c>
      <c r="F366" s="134">
        <f>SUM(F367:F367)</f>
        <v>2500</v>
      </c>
      <c r="G366" s="210">
        <f t="shared" si="134"/>
        <v>-33.333333333333329</v>
      </c>
    </row>
    <row r="367" spans="1:7" ht="12" customHeight="1">
      <c r="A367" s="178"/>
      <c r="B367" s="181">
        <v>382</v>
      </c>
      <c r="C367" s="183" t="s">
        <v>32</v>
      </c>
      <c r="D367" s="90">
        <v>10000</v>
      </c>
      <c r="E367" s="68">
        <v>-7500</v>
      </c>
      <c r="F367" s="135">
        <f>D367+E367</f>
        <v>2500</v>
      </c>
      <c r="G367" s="205">
        <f t="shared" si="134"/>
        <v>-33.333333333333329</v>
      </c>
    </row>
    <row r="368" spans="1:7" ht="12" customHeight="1">
      <c r="A368" s="320" t="s">
        <v>193</v>
      </c>
      <c r="B368" s="320"/>
      <c r="C368" s="320"/>
      <c r="D368" s="74">
        <f t="shared" ref="D368:F371" si="144">D369</f>
        <v>0</v>
      </c>
      <c r="E368" s="74">
        <f t="shared" si="144"/>
        <v>0</v>
      </c>
      <c r="F368" s="143">
        <f t="shared" si="144"/>
        <v>0</v>
      </c>
      <c r="G368" s="207">
        <v>0</v>
      </c>
    </row>
    <row r="369" spans="1:7" ht="12" customHeight="1">
      <c r="A369" s="307" t="s">
        <v>185</v>
      </c>
      <c r="B369" s="307"/>
      <c r="C369" s="307"/>
      <c r="D369" s="65">
        <f t="shared" si="144"/>
        <v>0</v>
      </c>
      <c r="E369" s="65">
        <f t="shared" si="144"/>
        <v>0</v>
      </c>
      <c r="F369" s="132">
        <f t="shared" si="144"/>
        <v>0</v>
      </c>
      <c r="G369" s="208">
        <v>0</v>
      </c>
    </row>
    <row r="370" spans="1:7" ht="12" customHeight="1">
      <c r="A370" s="304" t="s">
        <v>67</v>
      </c>
      <c r="B370" s="304"/>
      <c r="C370" s="304"/>
      <c r="D370" s="66">
        <f t="shared" si="144"/>
        <v>0</v>
      </c>
      <c r="E370" s="66">
        <f t="shared" si="144"/>
        <v>0</v>
      </c>
      <c r="F370" s="133">
        <f>D370+E370</f>
        <v>0</v>
      </c>
      <c r="G370" s="209">
        <v>0</v>
      </c>
    </row>
    <row r="371" spans="1:7" ht="12" customHeight="1">
      <c r="A371" s="178"/>
      <c r="B371" s="179">
        <v>4</v>
      </c>
      <c r="C371" s="180" t="s">
        <v>90</v>
      </c>
      <c r="D371" s="70">
        <f t="shared" si="144"/>
        <v>0</v>
      </c>
      <c r="E371" s="70">
        <f t="shared" si="144"/>
        <v>0</v>
      </c>
      <c r="F371" s="137">
        <f t="shared" si="144"/>
        <v>0</v>
      </c>
      <c r="G371" s="210">
        <v>0</v>
      </c>
    </row>
    <row r="372" spans="1:7" ht="12" customHeight="1">
      <c r="A372" s="178"/>
      <c r="B372" s="179">
        <v>42</v>
      </c>
      <c r="C372" s="180" t="s">
        <v>191</v>
      </c>
      <c r="D372" s="67">
        <f>SUM(D373:D373)</f>
        <v>0</v>
      </c>
      <c r="E372" s="67">
        <f>SUM(E373:E373)</f>
        <v>0</v>
      </c>
      <c r="F372" s="134">
        <f>SUM(F373:F373)</f>
        <v>0</v>
      </c>
      <c r="G372" s="210">
        <v>0</v>
      </c>
    </row>
    <row r="373" spans="1:7" ht="12" customHeight="1">
      <c r="A373" s="178"/>
      <c r="B373" s="181">
        <v>421</v>
      </c>
      <c r="C373" s="183" t="s">
        <v>192</v>
      </c>
      <c r="D373" s="90">
        <v>0</v>
      </c>
      <c r="E373" s="68">
        <v>0</v>
      </c>
      <c r="F373" s="135">
        <f>D373+E373</f>
        <v>0</v>
      </c>
      <c r="G373" s="205">
        <v>0</v>
      </c>
    </row>
    <row r="374" spans="1:7" ht="12" customHeight="1">
      <c r="A374" s="320" t="s">
        <v>189</v>
      </c>
      <c r="B374" s="320"/>
      <c r="C374" s="320"/>
      <c r="D374" s="74">
        <f>D375</f>
        <v>23000</v>
      </c>
      <c r="E374" s="74">
        <f>E375</f>
        <v>-23000</v>
      </c>
      <c r="F374" s="143">
        <f>F375</f>
        <v>0</v>
      </c>
      <c r="G374" s="207">
        <f>F374/D374*100</f>
        <v>0</v>
      </c>
    </row>
    <row r="375" spans="1:7" ht="12" customHeight="1">
      <c r="A375" s="307" t="s">
        <v>185</v>
      </c>
      <c r="B375" s="307"/>
      <c r="C375" s="307"/>
      <c r="D375" s="65">
        <f>D378</f>
        <v>23000</v>
      </c>
      <c r="E375" s="65">
        <f>E378</f>
        <v>-23000</v>
      </c>
      <c r="F375" s="132">
        <f>F378</f>
        <v>0</v>
      </c>
      <c r="G375" s="208">
        <f>F375/D375*100</f>
        <v>0</v>
      </c>
    </row>
    <row r="376" spans="1:7" ht="12" customHeight="1">
      <c r="A376" s="323" t="s">
        <v>66</v>
      </c>
      <c r="B376" s="323"/>
      <c r="C376" s="323"/>
      <c r="D376" s="66">
        <f>D375-D377</f>
        <v>0</v>
      </c>
      <c r="E376" s="66">
        <f>E375-E377</f>
        <v>0</v>
      </c>
      <c r="F376" s="133">
        <f t="shared" ref="F376:F377" si="145">D376+E376</f>
        <v>0</v>
      </c>
      <c r="G376" s="209" t="e">
        <f t="shared" ref="G376:G377" si="146">F376/D376*100</f>
        <v>#DIV/0!</v>
      </c>
    </row>
    <row r="377" spans="1:7" ht="12" customHeight="1">
      <c r="A377" s="304" t="s">
        <v>67</v>
      </c>
      <c r="B377" s="304"/>
      <c r="C377" s="304"/>
      <c r="D377" s="66">
        <v>23000</v>
      </c>
      <c r="E377" s="66">
        <v>-23000</v>
      </c>
      <c r="F377" s="133">
        <f t="shared" si="145"/>
        <v>0</v>
      </c>
      <c r="G377" s="209">
        <f t="shared" si="146"/>
        <v>0</v>
      </c>
    </row>
    <row r="378" spans="1:7" ht="12" customHeight="1">
      <c r="A378" s="178"/>
      <c r="B378" s="179">
        <v>4</v>
      </c>
      <c r="C378" s="180" t="s">
        <v>190</v>
      </c>
      <c r="D378" s="70">
        <f>D379</f>
        <v>23000</v>
      </c>
      <c r="E378" s="70">
        <f>E379</f>
        <v>-23000</v>
      </c>
      <c r="F378" s="137">
        <f>F379</f>
        <v>0</v>
      </c>
      <c r="G378" s="210">
        <f t="shared" ref="G378:G380" si="147">F378/D378*100</f>
        <v>0</v>
      </c>
    </row>
    <row r="379" spans="1:7" ht="12" customHeight="1">
      <c r="A379" s="178"/>
      <c r="B379" s="179">
        <v>42</v>
      </c>
      <c r="C379" s="180" t="s">
        <v>191</v>
      </c>
      <c r="D379" s="67">
        <f>SUM(D380:D380)</f>
        <v>23000</v>
      </c>
      <c r="E379" s="67">
        <f>SUM(E380:E380)</f>
        <v>-23000</v>
      </c>
      <c r="F379" s="134">
        <f>SUM(F380:F380)</f>
        <v>0</v>
      </c>
      <c r="G379" s="210">
        <f t="shared" si="147"/>
        <v>0</v>
      </c>
    </row>
    <row r="380" spans="1:7" ht="12" customHeight="1">
      <c r="A380" s="178"/>
      <c r="B380" s="181">
        <v>421</v>
      </c>
      <c r="C380" s="183" t="s">
        <v>192</v>
      </c>
      <c r="D380" s="90">
        <v>23000</v>
      </c>
      <c r="E380" s="68">
        <v>-23000</v>
      </c>
      <c r="F380" s="135">
        <f>D380+E380</f>
        <v>0</v>
      </c>
      <c r="G380" s="205">
        <f t="shared" si="147"/>
        <v>0</v>
      </c>
    </row>
    <row r="381" spans="1:7" ht="12" customHeight="1">
      <c r="A381" s="306" t="s">
        <v>107</v>
      </c>
      <c r="B381" s="306"/>
      <c r="C381" s="306"/>
      <c r="D381" s="74">
        <f t="shared" ref="D381:F384" si="148">D382</f>
        <v>700</v>
      </c>
      <c r="E381" s="74">
        <f t="shared" si="148"/>
        <v>0</v>
      </c>
      <c r="F381" s="143">
        <f t="shared" si="148"/>
        <v>700</v>
      </c>
      <c r="G381" s="207">
        <f>F381/D381*100</f>
        <v>100</v>
      </c>
    </row>
    <row r="382" spans="1:7" ht="12" customHeight="1">
      <c r="A382" s="324" t="s">
        <v>187</v>
      </c>
      <c r="B382" s="325"/>
      <c r="C382" s="325"/>
      <c r="D382" s="65">
        <f t="shared" si="148"/>
        <v>700</v>
      </c>
      <c r="E382" s="65">
        <f t="shared" si="148"/>
        <v>0</v>
      </c>
      <c r="F382" s="132">
        <f t="shared" si="148"/>
        <v>700</v>
      </c>
      <c r="G382" s="208">
        <f>F382/D382*100</f>
        <v>100</v>
      </c>
    </row>
    <row r="383" spans="1:7" ht="12" customHeight="1">
      <c r="A383" s="313" t="s">
        <v>101</v>
      </c>
      <c r="B383" s="314"/>
      <c r="C383" s="314"/>
      <c r="D383" s="66">
        <f t="shared" si="148"/>
        <v>700</v>
      </c>
      <c r="E383" s="66">
        <f t="shared" si="148"/>
        <v>0</v>
      </c>
      <c r="F383" s="133">
        <f>D383+E383</f>
        <v>700</v>
      </c>
      <c r="G383" s="209">
        <f>F383/D383*100</f>
        <v>100</v>
      </c>
    </row>
    <row r="384" spans="1:7" ht="12" customHeight="1">
      <c r="A384" s="178"/>
      <c r="B384" s="179">
        <v>4</v>
      </c>
      <c r="C384" s="183" t="s">
        <v>188</v>
      </c>
      <c r="D384" s="70">
        <f t="shared" si="148"/>
        <v>700</v>
      </c>
      <c r="E384" s="70">
        <f t="shared" si="148"/>
        <v>0</v>
      </c>
      <c r="F384" s="137">
        <f t="shared" si="148"/>
        <v>700</v>
      </c>
      <c r="G384" s="210">
        <f t="shared" ref="G384:G386" si="149">F384/D384*100</f>
        <v>100</v>
      </c>
    </row>
    <row r="385" spans="1:7" ht="12" customHeight="1">
      <c r="A385" s="178"/>
      <c r="B385" s="179">
        <v>42</v>
      </c>
      <c r="C385" s="180" t="s">
        <v>112</v>
      </c>
      <c r="D385" s="67">
        <f>SUM(D386:D386)</f>
        <v>700</v>
      </c>
      <c r="E385" s="67">
        <f>SUM(E386:E386)</f>
        <v>0</v>
      </c>
      <c r="F385" s="134">
        <f>SUM(F386:F386)</f>
        <v>700</v>
      </c>
      <c r="G385" s="210">
        <f t="shared" si="149"/>
        <v>100</v>
      </c>
    </row>
    <row r="386" spans="1:7" ht="12" customHeight="1">
      <c r="A386" s="178"/>
      <c r="B386" s="181">
        <v>426</v>
      </c>
      <c r="C386" s="183" t="s">
        <v>40</v>
      </c>
      <c r="D386" s="90">
        <v>700</v>
      </c>
      <c r="E386" s="68">
        <v>0</v>
      </c>
      <c r="F386" s="135">
        <f>D386+E386</f>
        <v>700</v>
      </c>
      <c r="G386" s="205">
        <f t="shared" si="149"/>
        <v>100</v>
      </c>
    </row>
    <row r="387" spans="1:7" ht="12" customHeight="1">
      <c r="A387" s="320" t="s">
        <v>184</v>
      </c>
      <c r="B387" s="320"/>
      <c r="C387" s="320"/>
      <c r="D387" s="64">
        <f>SUM(D390,D394)</f>
        <v>3200</v>
      </c>
      <c r="E387" s="64">
        <f>SUM(E390,E394)</f>
        <v>1000</v>
      </c>
      <c r="F387" s="131">
        <f>SUM(F390,F394)</f>
        <v>4200</v>
      </c>
      <c r="G387" s="207">
        <f>F387/D387*100</f>
        <v>131.25</v>
      </c>
    </row>
    <row r="388" spans="1:7" ht="12" customHeight="1">
      <c r="A388" s="307" t="s">
        <v>185</v>
      </c>
      <c r="B388" s="307"/>
      <c r="C388" s="307"/>
      <c r="D388" s="65">
        <v>3200</v>
      </c>
      <c r="E388" s="65">
        <v>0</v>
      </c>
      <c r="F388" s="132">
        <f>F390</f>
        <v>3100</v>
      </c>
      <c r="G388" s="208">
        <f>F388/D388*100</f>
        <v>96.875</v>
      </c>
    </row>
    <row r="389" spans="1:7" ht="12" customHeight="1">
      <c r="A389" s="313" t="s">
        <v>101</v>
      </c>
      <c r="B389" s="314"/>
      <c r="C389" s="314"/>
      <c r="D389" s="66">
        <v>3200</v>
      </c>
      <c r="E389" s="66">
        <v>0</v>
      </c>
      <c r="F389" s="133">
        <f>D389+E389</f>
        <v>3200</v>
      </c>
      <c r="G389" s="209">
        <f>F389/D389*100</f>
        <v>100</v>
      </c>
    </row>
    <row r="390" spans="1:7" ht="12" customHeight="1">
      <c r="A390" s="178"/>
      <c r="B390" s="179">
        <v>3</v>
      </c>
      <c r="C390" s="180" t="s">
        <v>55</v>
      </c>
      <c r="D390" s="157">
        <f t="shared" ref="D390:F390" si="150">D391</f>
        <v>2100</v>
      </c>
      <c r="E390" s="157">
        <f t="shared" si="150"/>
        <v>1000</v>
      </c>
      <c r="F390" s="140">
        <f t="shared" si="150"/>
        <v>3100</v>
      </c>
      <c r="G390" s="210">
        <f t="shared" ref="G390:G395" si="151">F390/D390*100</f>
        <v>147.61904761904762</v>
      </c>
    </row>
    <row r="391" spans="1:7" ht="12" customHeight="1">
      <c r="A391" s="178"/>
      <c r="B391" s="179">
        <v>32</v>
      </c>
      <c r="C391" s="180" t="s">
        <v>56</v>
      </c>
      <c r="D391" s="168">
        <f t="shared" ref="D391" si="152">SUM(D392:D393)</f>
        <v>2100</v>
      </c>
      <c r="E391" s="168">
        <f t="shared" ref="E391:F391" si="153">SUM(E392:E393)</f>
        <v>1000</v>
      </c>
      <c r="F391" s="167">
        <f t="shared" si="153"/>
        <v>3100</v>
      </c>
      <c r="G391" s="210">
        <f t="shared" si="151"/>
        <v>147.61904761904762</v>
      </c>
    </row>
    <row r="392" spans="1:7" ht="12" customHeight="1">
      <c r="A392" s="178"/>
      <c r="B392" s="181">
        <v>322</v>
      </c>
      <c r="C392" s="183" t="s">
        <v>186</v>
      </c>
      <c r="D392" s="90">
        <v>700</v>
      </c>
      <c r="E392" s="68">
        <v>0</v>
      </c>
      <c r="F392" s="135">
        <f t="shared" ref="F392:F393" si="154">D392+E392</f>
        <v>700</v>
      </c>
      <c r="G392" s="205">
        <f t="shared" si="151"/>
        <v>100</v>
      </c>
    </row>
    <row r="393" spans="1:7" ht="12" customHeight="1">
      <c r="A393" s="178"/>
      <c r="B393" s="181">
        <v>323</v>
      </c>
      <c r="C393" s="183" t="s">
        <v>108</v>
      </c>
      <c r="D393" s="90">
        <v>1400</v>
      </c>
      <c r="E393" s="68">
        <v>1000</v>
      </c>
      <c r="F393" s="135">
        <f t="shared" si="154"/>
        <v>2400</v>
      </c>
      <c r="G393" s="205">
        <f t="shared" si="151"/>
        <v>171.42857142857142</v>
      </c>
    </row>
    <row r="394" spans="1:7" ht="12" customHeight="1">
      <c r="A394" s="178"/>
      <c r="B394" s="179">
        <v>38</v>
      </c>
      <c r="C394" s="180" t="s">
        <v>135</v>
      </c>
      <c r="D394" s="82">
        <f>SUM(D395:D395)</f>
        <v>1100</v>
      </c>
      <c r="E394" s="82">
        <f>SUM(E395:E395)</f>
        <v>0</v>
      </c>
      <c r="F394" s="152">
        <f>SUM(F395:F395)</f>
        <v>1100</v>
      </c>
      <c r="G394" s="210">
        <f t="shared" si="151"/>
        <v>100</v>
      </c>
    </row>
    <row r="395" spans="1:7" ht="12" customHeight="1">
      <c r="A395" s="178"/>
      <c r="B395" s="181">
        <v>381</v>
      </c>
      <c r="C395" s="183" t="s">
        <v>31</v>
      </c>
      <c r="D395" s="90">
        <v>1100</v>
      </c>
      <c r="E395" s="68">
        <v>0</v>
      </c>
      <c r="F395" s="135">
        <f>D395+E395</f>
        <v>1100</v>
      </c>
      <c r="G395" s="205">
        <f t="shared" si="151"/>
        <v>100</v>
      </c>
    </row>
    <row r="396" spans="1:7" ht="12" customHeight="1">
      <c r="A396" s="320" t="s">
        <v>181</v>
      </c>
      <c r="B396" s="320"/>
      <c r="C396" s="320"/>
      <c r="D396" s="74">
        <f t="shared" ref="D396:F399" si="155">D397</f>
        <v>3400</v>
      </c>
      <c r="E396" s="74">
        <f t="shared" si="155"/>
        <v>0</v>
      </c>
      <c r="F396" s="143">
        <f t="shared" si="155"/>
        <v>3400</v>
      </c>
      <c r="G396" s="207">
        <f>F396/D396*100</f>
        <v>100</v>
      </c>
    </row>
    <row r="397" spans="1:7" ht="12" customHeight="1">
      <c r="A397" s="322" t="s">
        <v>182</v>
      </c>
      <c r="B397" s="322"/>
      <c r="C397" s="322"/>
      <c r="D397" s="65">
        <f t="shared" si="155"/>
        <v>3400</v>
      </c>
      <c r="E397" s="65">
        <f t="shared" si="155"/>
        <v>0</v>
      </c>
      <c r="F397" s="132">
        <f t="shared" si="155"/>
        <v>3400</v>
      </c>
      <c r="G397" s="208">
        <f>F397/D397*100</f>
        <v>100</v>
      </c>
    </row>
    <row r="398" spans="1:7" ht="12" customHeight="1">
      <c r="A398" s="313" t="s">
        <v>101</v>
      </c>
      <c r="B398" s="314"/>
      <c r="C398" s="314"/>
      <c r="D398" s="66">
        <f t="shared" si="155"/>
        <v>3400</v>
      </c>
      <c r="E398" s="66">
        <f t="shared" si="155"/>
        <v>0</v>
      </c>
      <c r="F398" s="133">
        <f>D398+E398</f>
        <v>3400</v>
      </c>
      <c r="G398" s="209">
        <f>F398/D398*100</f>
        <v>100</v>
      </c>
    </row>
    <row r="399" spans="1:7" ht="12" customHeight="1">
      <c r="A399" s="178"/>
      <c r="B399" s="179">
        <v>3</v>
      </c>
      <c r="C399" s="180" t="s">
        <v>55</v>
      </c>
      <c r="D399" s="70">
        <f t="shared" si="155"/>
        <v>3400</v>
      </c>
      <c r="E399" s="70">
        <f t="shared" si="155"/>
        <v>0</v>
      </c>
      <c r="F399" s="137">
        <f t="shared" si="155"/>
        <v>3400</v>
      </c>
      <c r="G399" s="210">
        <f t="shared" ref="G399:G401" si="156">F399/D399*100</f>
        <v>100</v>
      </c>
    </row>
    <row r="400" spans="1:7" ht="12" customHeight="1">
      <c r="A400" s="178"/>
      <c r="B400" s="179">
        <v>38</v>
      </c>
      <c r="C400" s="180" t="s">
        <v>183</v>
      </c>
      <c r="D400" s="67">
        <f>SUM(D401:D401)</f>
        <v>3400</v>
      </c>
      <c r="E400" s="67">
        <f>SUM(E401:E401)</f>
        <v>0</v>
      </c>
      <c r="F400" s="134">
        <f>SUM(F401:F401)</f>
        <v>3400</v>
      </c>
      <c r="G400" s="210">
        <f t="shared" si="156"/>
        <v>100</v>
      </c>
    </row>
    <row r="401" spans="1:7" ht="12" customHeight="1">
      <c r="A401" s="178"/>
      <c r="B401" s="181">
        <v>381</v>
      </c>
      <c r="C401" s="183" t="s">
        <v>31</v>
      </c>
      <c r="D401" s="90">
        <v>3400</v>
      </c>
      <c r="E401" s="68">
        <v>0</v>
      </c>
      <c r="F401" s="135">
        <f>D401+E401</f>
        <v>3400</v>
      </c>
      <c r="G401" s="205">
        <f t="shared" si="156"/>
        <v>100</v>
      </c>
    </row>
    <row r="402" spans="1:7" ht="12" customHeight="1">
      <c r="A402" s="318" t="s">
        <v>109</v>
      </c>
      <c r="B402" s="318"/>
      <c r="C402" s="318"/>
      <c r="D402" s="76">
        <f>D403</f>
        <v>175600</v>
      </c>
      <c r="E402" s="76">
        <f>E403</f>
        <v>81500</v>
      </c>
      <c r="F402" s="145">
        <f>F403</f>
        <v>257100</v>
      </c>
      <c r="G402" s="210">
        <f t="shared" ref="G402" si="157">F402/E402*100</f>
        <v>315.46012269938649</v>
      </c>
    </row>
    <row r="403" spans="1:7" ht="12" customHeight="1">
      <c r="A403" s="303" t="s">
        <v>180</v>
      </c>
      <c r="B403" s="303"/>
      <c r="C403" s="303"/>
      <c r="D403" s="63">
        <f>SUM(D404,D413,D419,D425,D431,D437)</f>
        <v>175600</v>
      </c>
      <c r="E403" s="63">
        <f>SUM(E404,E413,E419,E425,E431,E437)</f>
        <v>81500</v>
      </c>
      <c r="F403" s="130">
        <f>SUM(F404,F413,F419,F425,F431,F437)</f>
        <v>257100</v>
      </c>
      <c r="G403" s="206">
        <f>F403/D403*100</f>
        <v>146.41230068337131</v>
      </c>
    </row>
    <row r="404" spans="1:7" ht="12" customHeight="1">
      <c r="A404" s="306" t="s">
        <v>273</v>
      </c>
      <c r="B404" s="306"/>
      <c r="C404" s="306"/>
      <c r="D404" s="74">
        <f>D405</f>
        <v>18900</v>
      </c>
      <c r="E404" s="74">
        <f>E405</f>
        <v>28000</v>
      </c>
      <c r="F404" s="143">
        <f>F405</f>
        <v>46900</v>
      </c>
      <c r="G404" s="207">
        <f>F404/D404*100</f>
        <v>248.14814814814815</v>
      </c>
    </row>
    <row r="405" spans="1:7" ht="12" customHeight="1">
      <c r="A405" s="307" t="s">
        <v>173</v>
      </c>
      <c r="B405" s="307"/>
      <c r="C405" s="307"/>
      <c r="D405" s="65">
        <f>D408</f>
        <v>18900</v>
      </c>
      <c r="E405" s="65">
        <f>E408</f>
        <v>28000</v>
      </c>
      <c r="F405" s="132">
        <f>F408</f>
        <v>46900</v>
      </c>
      <c r="G405" s="208">
        <f>F405/D405*100</f>
        <v>248.14814814814815</v>
      </c>
    </row>
    <row r="406" spans="1:7" ht="12" customHeight="1">
      <c r="A406" s="313" t="s">
        <v>101</v>
      </c>
      <c r="B406" s="314"/>
      <c r="C406" s="314"/>
      <c r="D406" s="66">
        <f>D405-D407</f>
        <v>7941.01</v>
      </c>
      <c r="E406" s="66">
        <v>0</v>
      </c>
      <c r="F406" s="133">
        <f>F405-F407</f>
        <v>7941.010000000002</v>
      </c>
      <c r="G406" s="209">
        <f t="shared" ref="G406:G407" si="158">F406/D406*100</f>
        <v>100.00000000000003</v>
      </c>
    </row>
    <row r="407" spans="1:7" ht="12" customHeight="1">
      <c r="A407" s="316" t="s">
        <v>67</v>
      </c>
      <c r="B407" s="316"/>
      <c r="C407" s="316"/>
      <c r="D407" s="66">
        <v>10958.99</v>
      </c>
      <c r="E407" s="66">
        <v>28000</v>
      </c>
      <c r="F407" s="133">
        <f t="shared" ref="F407" si="159">D407+E407</f>
        <v>38958.99</v>
      </c>
      <c r="G407" s="209">
        <f t="shared" si="158"/>
        <v>355.49799753444432</v>
      </c>
    </row>
    <row r="408" spans="1:7" ht="12" customHeight="1">
      <c r="A408" s="178"/>
      <c r="B408" s="179">
        <v>3</v>
      </c>
      <c r="C408" s="180" t="s">
        <v>55</v>
      </c>
      <c r="D408" s="70">
        <f>SUM(D409,D411)</f>
        <v>18900</v>
      </c>
      <c r="E408" s="70">
        <f>SUM(E409,E411)</f>
        <v>28000</v>
      </c>
      <c r="F408" s="137">
        <f>SUM(F409,F411)</f>
        <v>46900</v>
      </c>
      <c r="G408" s="210">
        <f t="shared" ref="G408:G412" si="160">F408/D408*100</f>
        <v>248.14814814814815</v>
      </c>
    </row>
    <row r="409" spans="1:7" ht="12" customHeight="1">
      <c r="A409" s="178"/>
      <c r="B409" s="179">
        <v>37</v>
      </c>
      <c r="C409" s="180" t="s">
        <v>98</v>
      </c>
      <c r="D409" s="67">
        <f>SUM(D410:D410)</f>
        <v>17500</v>
      </c>
      <c r="E409" s="67">
        <f>SUM(E410:E410)</f>
        <v>28000</v>
      </c>
      <c r="F409" s="134">
        <f>SUM(F410:F410)</f>
        <v>45500</v>
      </c>
      <c r="G409" s="210">
        <f t="shared" si="160"/>
        <v>260</v>
      </c>
    </row>
    <row r="410" spans="1:7" ht="12" customHeight="1">
      <c r="A410" s="178"/>
      <c r="B410" s="181">
        <v>372</v>
      </c>
      <c r="C410" s="183" t="s">
        <v>244</v>
      </c>
      <c r="D410" s="90">
        <v>17500</v>
      </c>
      <c r="E410" s="68">
        <v>28000</v>
      </c>
      <c r="F410" s="135">
        <f>D410+E410</f>
        <v>45500</v>
      </c>
      <c r="G410" s="205">
        <f t="shared" si="160"/>
        <v>260</v>
      </c>
    </row>
    <row r="411" spans="1:7" ht="12" customHeight="1">
      <c r="A411" s="178"/>
      <c r="B411" s="190">
        <v>38</v>
      </c>
      <c r="C411" s="183" t="s">
        <v>243</v>
      </c>
      <c r="D411" s="72">
        <f>D412</f>
        <v>1400</v>
      </c>
      <c r="E411" s="72">
        <f>E412</f>
        <v>0</v>
      </c>
      <c r="F411" s="139">
        <f>F412</f>
        <v>1400</v>
      </c>
      <c r="G411" s="210">
        <f t="shared" si="160"/>
        <v>100</v>
      </c>
    </row>
    <row r="412" spans="1:7" ht="12" customHeight="1">
      <c r="A412" s="178"/>
      <c r="B412" s="181">
        <v>381</v>
      </c>
      <c r="C412" s="183" t="s">
        <v>31</v>
      </c>
      <c r="D412" s="90">
        <v>1400</v>
      </c>
      <c r="E412" s="68">
        <v>0</v>
      </c>
      <c r="F412" s="135">
        <f>D412+E412</f>
        <v>1400</v>
      </c>
      <c r="G412" s="205">
        <f t="shared" si="160"/>
        <v>100</v>
      </c>
    </row>
    <row r="413" spans="1:7" ht="12" customHeight="1">
      <c r="A413" s="306" t="s">
        <v>178</v>
      </c>
      <c r="B413" s="306"/>
      <c r="C413" s="306"/>
      <c r="D413" s="74">
        <f t="shared" ref="D413:F416" si="161">D414</f>
        <v>5400</v>
      </c>
      <c r="E413" s="74">
        <f t="shared" si="161"/>
        <v>-400</v>
      </c>
      <c r="F413" s="143">
        <f t="shared" si="161"/>
        <v>5000</v>
      </c>
      <c r="G413" s="207">
        <f>F413/D413*100</f>
        <v>92.592592592592595</v>
      </c>
    </row>
    <row r="414" spans="1:7" ht="12" customHeight="1">
      <c r="A414" s="307" t="s">
        <v>179</v>
      </c>
      <c r="B414" s="307"/>
      <c r="C414" s="307"/>
      <c r="D414" s="65">
        <f t="shared" si="161"/>
        <v>5400</v>
      </c>
      <c r="E414" s="65">
        <f t="shared" si="161"/>
        <v>-400</v>
      </c>
      <c r="F414" s="132">
        <f t="shared" si="161"/>
        <v>5000</v>
      </c>
      <c r="G414" s="208">
        <f>F414/D414*100</f>
        <v>92.592592592592595</v>
      </c>
    </row>
    <row r="415" spans="1:7" ht="12" customHeight="1">
      <c r="A415" s="313" t="s">
        <v>101</v>
      </c>
      <c r="B415" s="314"/>
      <c r="C415" s="314"/>
      <c r="D415" s="66">
        <f t="shared" si="161"/>
        <v>5400</v>
      </c>
      <c r="E415" s="66">
        <f t="shared" si="161"/>
        <v>-400</v>
      </c>
      <c r="F415" s="133">
        <f>D415+E415</f>
        <v>5000</v>
      </c>
      <c r="G415" s="209">
        <f>F415/D415*100</f>
        <v>92.592592592592595</v>
      </c>
    </row>
    <row r="416" spans="1:7" ht="12" customHeight="1">
      <c r="A416" s="178"/>
      <c r="B416" s="179">
        <v>3</v>
      </c>
      <c r="C416" s="180" t="s">
        <v>55</v>
      </c>
      <c r="D416" s="70">
        <f t="shared" si="161"/>
        <v>5400</v>
      </c>
      <c r="E416" s="70">
        <f t="shared" si="161"/>
        <v>-400</v>
      </c>
      <c r="F416" s="137">
        <f t="shared" si="161"/>
        <v>5000</v>
      </c>
      <c r="G416" s="210">
        <f t="shared" ref="G416:G418" si="162">F416/D416*100</f>
        <v>92.592592592592595</v>
      </c>
    </row>
    <row r="417" spans="1:7" ht="12" customHeight="1">
      <c r="A417" s="178"/>
      <c r="B417" s="179">
        <v>37</v>
      </c>
      <c r="C417" s="180" t="s">
        <v>98</v>
      </c>
      <c r="D417" s="67">
        <f>SUM(D418:D418)</f>
        <v>5400</v>
      </c>
      <c r="E417" s="67">
        <f>SUM(E418:E418)</f>
        <v>-400</v>
      </c>
      <c r="F417" s="134">
        <f>SUM(F418:F418)</f>
        <v>5000</v>
      </c>
      <c r="G417" s="210">
        <f t="shared" si="162"/>
        <v>92.592592592592595</v>
      </c>
    </row>
    <row r="418" spans="1:7" ht="12" customHeight="1">
      <c r="A418" s="178"/>
      <c r="B418" s="181">
        <v>372</v>
      </c>
      <c r="C418" s="183" t="s">
        <v>99</v>
      </c>
      <c r="D418" s="90">
        <v>5400</v>
      </c>
      <c r="E418" s="68">
        <v>-400</v>
      </c>
      <c r="F418" s="135">
        <f>D418+E418</f>
        <v>5000</v>
      </c>
      <c r="G418" s="205">
        <f t="shared" si="162"/>
        <v>92.592592592592595</v>
      </c>
    </row>
    <row r="419" spans="1:7" ht="12" customHeight="1">
      <c r="A419" s="306" t="s">
        <v>177</v>
      </c>
      <c r="B419" s="306"/>
      <c r="C419" s="306"/>
      <c r="D419" s="74">
        <f t="shared" ref="D419:F422" si="163">D420</f>
        <v>4100</v>
      </c>
      <c r="E419" s="74">
        <f t="shared" si="163"/>
        <v>0</v>
      </c>
      <c r="F419" s="143">
        <f t="shared" si="163"/>
        <v>4100</v>
      </c>
      <c r="G419" s="207">
        <f>F419/D419*100</f>
        <v>100</v>
      </c>
    </row>
    <row r="420" spans="1:7" ht="12" customHeight="1">
      <c r="A420" s="307" t="s">
        <v>173</v>
      </c>
      <c r="B420" s="307"/>
      <c r="C420" s="307"/>
      <c r="D420" s="65">
        <f t="shared" si="163"/>
        <v>4100</v>
      </c>
      <c r="E420" s="65">
        <f t="shared" si="163"/>
        <v>0</v>
      </c>
      <c r="F420" s="132">
        <f t="shared" si="163"/>
        <v>4100</v>
      </c>
      <c r="G420" s="208">
        <f>F420/D420*100</f>
        <v>100</v>
      </c>
    </row>
    <row r="421" spans="1:7" ht="12" customHeight="1">
      <c r="A421" s="313" t="s">
        <v>101</v>
      </c>
      <c r="B421" s="314"/>
      <c r="C421" s="314"/>
      <c r="D421" s="66">
        <f t="shared" si="163"/>
        <v>4100</v>
      </c>
      <c r="E421" s="66">
        <f t="shared" si="163"/>
        <v>0</v>
      </c>
      <c r="F421" s="133">
        <f>D421+E421</f>
        <v>4100</v>
      </c>
      <c r="G421" s="209">
        <f>F421/D421*100</f>
        <v>100</v>
      </c>
    </row>
    <row r="422" spans="1:7" ht="12" customHeight="1">
      <c r="A422" s="178"/>
      <c r="B422" s="179">
        <v>3</v>
      </c>
      <c r="C422" s="180" t="s">
        <v>55</v>
      </c>
      <c r="D422" s="70">
        <f t="shared" si="163"/>
        <v>4100</v>
      </c>
      <c r="E422" s="70">
        <f t="shared" si="163"/>
        <v>0</v>
      </c>
      <c r="F422" s="137">
        <f t="shared" si="163"/>
        <v>4100</v>
      </c>
      <c r="G422" s="210">
        <f t="shared" ref="G422:G424" si="164">F422/D422*100</f>
        <v>100</v>
      </c>
    </row>
    <row r="423" spans="1:7" ht="12" customHeight="1">
      <c r="A423" s="178"/>
      <c r="B423" s="179">
        <v>38</v>
      </c>
      <c r="C423" s="180" t="s">
        <v>135</v>
      </c>
      <c r="D423" s="67">
        <f>SUM(D424:D424)</f>
        <v>4100</v>
      </c>
      <c r="E423" s="67">
        <f>SUM(E424:E424)</f>
        <v>0</v>
      </c>
      <c r="F423" s="134">
        <f>SUM(F424:F424)</f>
        <v>4100</v>
      </c>
      <c r="G423" s="210">
        <f t="shared" si="164"/>
        <v>100</v>
      </c>
    </row>
    <row r="424" spans="1:7" ht="12" customHeight="1">
      <c r="A424" s="178"/>
      <c r="B424" s="181">
        <v>381</v>
      </c>
      <c r="C424" s="183" t="s">
        <v>31</v>
      </c>
      <c r="D424" s="90">
        <v>4100</v>
      </c>
      <c r="E424" s="68">
        <v>0</v>
      </c>
      <c r="F424" s="135">
        <f>D424+E424</f>
        <v>4100</v>
      </c>
      <c r="G424" s="205">
        <f t="shared" si="164"/>
        <v>100</v>
      </c>
    </row>
    <row r="425" spans="1:7" ht="12" customHeight="1">
      <c r="A425" s="320" t="s">
        <v>172</v>
      </c>
      <c r="B425" s="320"/>
      <c r="C425" s="320"/>
      <c r="D425" s="74">
        <f t="shared" ref="D425:F428" si="165">D426</f>
        <v>2000</v>
      </c>
      <c r="E425" s="74">
        <f t="shared" si="165"/>
        <v>-2000</v>
      </c>
      <c r="F425" s="143">
        <f t="shared" si="165"/>
        <v>0</v>
      </c>
      <c r="G425" s="207">
        <f>F425/D425*100</f>
        <v>0</v>
      </c>
    </row>
    <row r="426" spans="1:7" ht="12" customHeight="1">
      <c r="A426" s="307" t="s">
        <v>173</v>
      </c>
      <c r="B426" s="307"/>
      <c r="C426" s="307"/>
      <c r="D426" s="65">
        <f t="shared" si="165"/>
        <v>2000</v>
      </c>
      <c r="E426" s="65">
        <f t="shared" si="165"/>
        <v>-2000</v>
      </c>
      <c r="F426" s="132">
        <f t="shared" si="165"/>
        <v>0</v>
      </c>
      <c r="G426" s="208">
        <f>F426/D426*100</f>
        <v>0</v>
      </c>
    </row>
    <row r="427" spans="1:7" ht="12" customHeight="1">
      <c r="A427" s="313" t="s">
        <v>101</v>
      </c>
      <c r="B427" s="314"/>
      <c r="C427" s="314"/>
      <c r="D427" s="66">
        <f t="shared" si="165"/>
        <v>2000</v>
      </c>
      <c r="E427" s="66">
        <f t="shared" si="165"/>
        <v>-2000</v>
      </c>
      <c r="F427" s="133">
        <f>D427+E427</f>
        <v>0</v>
      </c>
      <c r="G427" s="209">
        <f>F427/D427*100</f>
        <v>0</v>
      </c>
    </row>
    <row r="428" spans="1:7" ht="12" customHeight="1">
      <c r="A428" s="178"/>
      <c r="B428" s="179">
        <v>3</v>
      </c>
      <c r="C428" s="180" t="s">
        <v>55</v>
      </c>
      <c r="D428" s="70">
        <f t="shared" si="165"/>
        <v>2000</v>
      </c>
      <c r="E428" s="70">
        <f t="shared" si="165"/>
        <v>-2000</v>
      </c>
      <c r="F428" s="137">
        <f t="shared" si="165"/>
        <v>2000</v>
      </c>
      <c r="G428" s="210">
        <f t="shared" ref="G428:G430" si="166">F428/D428*100</f>
        <v>100</v>
      </c>
    </row>
    <row r="429" spans="1:7" ht="12" customHeight="1">
      <c r="A429" s="178"/>
      <c r="B429" s="179">
        <v>37</v>
      </c>
      <c r="C429" s="180" t="s">
        <v>98</v>
      </c>
      <c r="D429" s="67">
        <f>SUM(D430:D430)</f>
        <v>2000</v>
      </c>
      <c r="E429" s="67">
        <f>SUM(E430:E430)</f>
        <v>-2000</v>
      </c>
      <c r="F429" s="134">
        <f>SUM(F430:F430)</f>
        <v>2000</v>
      </c>
      <c r="G429" s="210">
        <f t="shared" si="166"/>
        <v>100</v>
      </c>
    </row>
    <row r="430" spans="1:7" ht="12" customHeight="1">
      <c r="A430" s="178"/>
      <c r="B430" s="181">
        <v>372</v>
      </c>
      <c r="C430" s="183" t="s">
        <v>99</v>
      </c>
      <c r="D430" s="90">
        <v>2000</v>
      </c>
      <c r="E430" s="68">
        <v>-2000</v>
      </c>
      <c r="F430" s="135">
        <v>2000</v>
      </c>
      <c r="G430" s="205">
        <f t="shared" si="166"/>
        <v>100</v>
      </c>
    </row>
    <row r="431" spans="1:7" ht="12" customHeight="1">
      <c r="A431" s="306" t="s">
        <v>110</v>
      </c>
      <c r="B431" s="306"/>
      <c r="C431" s="306"/>
      <c r="D431" s="74">
        <f>D432</f>
        <v>60100</v>
      </c>
      <c r="E431" s="74">
        <f>E432</f>
        <v>-20000</v>
      </c>
      <c r="F431" s="143">
        <f>F432</f>
        <v>40100</v>
      </c>
      <c r="G431" s="207">
        <f>F431/D431*100</f>
        <v>66.722129783693845</v>
      </c>
    </row>
    <row r="432" spans="1:7" ht="12" customHeight="1">
      <c r="A432" s="307" t="s">
        <v>173</v>
      </c>
      <c r="B432" s="307"/>
      <c r="C432" s="307"/>
      <c r="D432" s="65">
        <f>D434</f>
        <v>60100</v>
      </c>
      <c r="E432" s="65">
        <f>E434</f>
        <v>-20000</v>
      </c>
      <c r="F432" s="132">
        <f>F434</f>
        <v>40100</v>
      </c>
      <c r="G432" s="208">
        <f>F432/D432*100</f>
        <v>66.722129783693845</v>
      </c>
    </row>
    <row r="433" spans="1:7" ht="12" customHeight="1">
      <c r="A433" s="313" t="s">
        <v>101</v>
      </c>
      <c r="B433" s="314"/>
      <c r="C433" s="314"/>
      <c r="D433" s="66">
        <f t="shared" ref="D433:F434" si="167">D434</f>
        <v>60100</v>
      </c>
      <c r="E433" s="66">
        <f t="shared" si="167"/>
        <v>-20000</v>
      </c>
      <c r="F433" s="133">
        <f>D433+E433</f>
        <v>40100</v>
      </c>
      <c r="G433" s="209">
        <f>F433/D433*100</f>
        <v>66.722129783693845</v>
      </c>
    </row>
    <row r="434" spans="1:7" ht="12" customHeight="1">
      <c r="A434" s="178"/>
      <c r="B434" s="179">
        <v>3</v>
      </c>
      <c r="C434" s="180" t="s">
        <v>55</v>
      </c>
      <c r="D434" s="70">
        <f t="shared" si="167"/>
        <v>60100</v>
      </c>
      <c r="E434" s="70">
        <f t="shared" si="167"/>
        <v>-20000</v>
      </c>
      <c r="F434" s="137">
        <f t="shared" si="167"/>
        <v>40100</v>
      </c>
      <c r="G434" s="210">
        <f t="shared" ref="G434:G436" si="168">F434/D434*100</f>
        <v>66.722129783693845</v>
      </c>
    </row>
    <row r="435" spans="1:7" ht="12" customHeight="1">
      <c r="A435" s="178"/>
      <c r="B435" s="179">
        <v>37</v>
      </c>
      <c r="C435" s="180" t="s">
        <v>168</v>
      </c>
      <c r="D435" s="67">
        <f>SUM(D436:D436)</f>
        <v>60100</v>
      </c>
      <c r="E435" s="67">
        <f>SUM(E436:E436)</f>
        <v>-20000</v>
      </c>
      <c r="F435" s="134">
        <f>SUM(F436:F436)</f>
        <v>40100</v>
      </c>
      <c r="G435" s="210">
        <f t="shared" si="168"/>
        <v>66.722129783693845</v>
      </c>
    </row>
    <row r="436" spans="1:7" ht="12" customHeight="1">
      <c r="A436" s="178"/>
      <c r="B436" s="181">
        <v>372</v>
      </c>
      <c r="C436" s="183" t="s">
        <v>99</v>
      </c>
      <c r="D436" s="90">
        <v>60100</v>
      </c>
      <c r="E436" s="68">
        <v>-20000</v>
      </c>
      <c r="F436" s="135">
        <f>D436+E436</f>
        <v>40100</v>
      </c>
      <c r="G436" s="205">
        <f t="shared" si="168"/>
        <v>66.722129783693845</v>
      </c>
    </row>
    <row r="437" spans="1:7" ht="12" customHeight="1">
      <c r="A437" s="306" t="s">
        <v>274</v>
      </c>
      <c r="B437" s="306"/>
      <c r="C437" s="306"/>
      <c r="D437" s="74">
        <f>D438</f>
        <v>85100</v>
      </c>
      <c r="E437" s="74">
        <f>E438</f>
        <v>75900</v>
      </c>
      <c r="F437" s="143">
        <f>F438</f>
        <v>161000</v>
      </c>
      <c r="G437" s="207">
        <f>F437/D437*100</f>
        <v>189.18918918918919</v>
      </c>
    </row>
    <row r="438" spans="1:7" ht="12" customHeight="1">
      <c r="A438" s="307" t="s">
        <v>173</v>
      </c>
      <c r="B438" s="307"/>
      <c r="C438" s="307"/>
      <c r="D438" s="65">
        <f>D441</f>
        <v>85100</v>
      </c>
      <c r="E438" s="65">
        <f>E441</f>
        <v>75900</v>
      </c>
      <c r="F438" s="132">
        <f>F441</f>
        <v>161000</v>
      </c>
      <c r="G438" s="208">
        <f>F438/D438*100</f>
        <v>189.18918918918919</v>
      </c>
    </row>
    <row r="439" spans="1:7" ht="12" customHeight="1">
      <c r="A439" s="313" t="s">
        <v>101</v>
      </c>
      <c r="B439" s="314"/>
      <c r="C439" s="314"/>
      <c r="D439" s="66">
        <f>SUM(D437-D440)</f>
        <v>0</v>
      </c>
      <c r="E439" s="66">
        <v>0</v>
      </c>
      <c r="F439" s="133">
        <f t="shared" ref="F439:F440" si="169">D439+E439</f>
        <v>0</v>
      </c>
      <c r="G439" s="209">
        <v>0</v>
      </c>
    </row>
    <row r="440" spans="1:7" ht="12" customHeight="1">
      <c r="A440" s="311" t="s">
        <v>249</v>
      </c>
      <c r="B440" s="312"/>
      <c r="C440" s="312"/>
      <c r="D440" s="66">
        <v>85100</v>
      </c>
      <c r="E440" s="66">
        <v>67900</v>
      </c>
      <c r="F440" s="133">
        <f t="shared" si="169"/>
        <v>153000</v>
      </c>
      <c r="G440" s="209">
        <f t="shared" ref="G440" si="170">F440/D440*100</f>
        <v>179.78848413631025</v>
      </c>
    </row>
    <row r="441" spans="1:7" ht="12" customHeight="1">
      <c r="A441" s="178"/>
      <c r="B441" s="179">
        <v>3</v>
      </c>
      <c r="C441" s="180" t="s">
        <v>55</v>
      </c>
      <c r="D441" s="70">
        <f>SUM(D442,D446)</f>
        <v>85100</v>
      </c>
      <c r="E441" s="70">
        <f>SUM(E442,E446)</f>
        <v>75900</v>
      </c>
      <c r="F441" s="137">
        <f>SUM(F442,F446)</f>
        <v>161000</v>
      </c>
      <c r="G441" s="210">
        <f t="shared" ref="G441:G449" si="171">F441/D441*100</f>
        <v>189.18918918918919</v>
      </c>
    </row>
    <row r="442" spans="1:7" ht="12" customHeight="1">
      <c r="A442" s="178"/>
      <c r="B442" s="179">
        <v>31</v>
      </c>
      <c r="C442" s="180" t="s">
        <v>139</v>
      </c>
      <c r="D442" s="72">
        <f>SUM(D443:D445)</f>
        <v>79600</v>
      </c>
      <c r="E442" s="72">
        <f>SUM(E443:E445)</f>
        <v>51900</v>
      </c>
      <c r="F442" s="139">
        <f>SUM(F443:F445)</f>
        <v>131500</v>
      </c>
      <c r="G442" s="210">
        <f t="shared" si="171"/>
        <v>165.20100502512562</v>
      </c>
    </row>
    <row r="443" spans="1:7" ht="12" customHeight="1">
      <c r="A443" s="178"/>
      <c r="B443" s="181">
        <v>311</v>
      </c>
      <c r="C443" s="183" t="s">
        <v>140</v>
      </c>
      <c r="D443" s="90">
        <v>68600</v>
      </c>
      <c r="E443" s="68">
        <v>42400</v>
      </c>
      <c r="F443" s="135">
        <f t="shared" ref="F443:F445" si="172">D443+E443</f>
        <v>111000</v>
      </c>
      <c r="G443" s="205">
        <f t="shared" si="171"/>
        <v>161.80758017492712</v>
      </c>
    </row>
    <row r="444" spans="1:7" ht="12" customHeight="1">
      <c r="A444" s="178"/>
      <c r="B444" s="181">
        <v>312</v>
      </c>
      <c r="C444" s="183" t="s">
        <v>64</v>
      </c>
      <c r="D444" s="90">
        <v>1500</v>
      </c>
      <c r="E444" s="68">
        <v>-500</v>
      </c>
      <c r="F444" s="135">
        <f t="shared" si="172"/>
        <v>1000</v>
      </c>
      <c r="G444" s="205">
        <f t="shared" si="171"/>
        <v>66.666666666666657</v>
      </c>
    </row>
    <row r="445" spans="1:7" ht="12" customHeight="1">
      <c r="A445" s="178"/>
      <c r="B445" s="181">
        <v>313</v>
      </c>
      <c r="C445" s="183" t="s">
        <v>29</v>
      </c>
      <c r="D445" s="90">
        <v>9500</v>
      </c>
      <c r="E445" s="68">
        <v>10000</v>
      </c>
      <c r="F445" s="135">
        <f t="shared" si="172"/>
        <v>19500</v>
      </c>
      <c r="G445" s="205">
        <f t="shared" si="171"/>
        <v>205.26315789473685</v>
      </c>
    </row>
    <row r="446" spans="1:7" ht="12" customHeight="1">
      <c r="A446" s="178"/>
      <c r="B446" s="179">
        <v>32</v>
      </c>
      <c r="C446" s="180" t="s">
        <v>56</v>
      </c>
      <c r="D446" s="70">
        <f>SUM(D447:D449)</f>
        <v>5500</v>
      </c>
      <c r="E446" s="70">
        <f>SUM(E447:E449)</f>
        <v>24000</v>
      </c>
      <c r="F446" s="137">
        <f>SUM(F447:F449)</f>
        <v>29500</v>
      </c>
      <c r="G446" s="210">
        <f t="shared" si="171"/>
        <v>536.36363636363637</v>
      </c>
    </row>
    <row r="447" spans="1:7" ht="12" customHeight="1">
      <c r="A447" s="178"/>
      <c r="B447" s="181">
        <v>321</v>
      </c>
      <c r="C447" s="184" t="s">
        <v>65</v>
      </c>
      <c r="D447" s="90">
        <v>1000</v>
      </c>
      <c r="E447" s="68">
        <v>-1000</v>
      </c>
      <c r="F447" s="135">
        <f t="shared" ref="F447:F449" si="173">D447+E447</f>
        <v>0</v>
      </c>
      <c r="G447" s="205">
        <f t="shared" si="171"/>
        <v>0</v>
      </c>
    </row>
    <row r="448" spans="1:7" ht="12" customHeight="1">
      <c r="A448" s="178"/>
      <c r="B448" s="181">
        <v>322</v>
      </c>
      <c r="C448" s="183" t="s">
        <v>60</v>
      </c>
      <c r="D448" s="90">
        <v>1500</v>
      </c>
      <c r="E448" s="68">
        <v>12500</v>
      </c>
      <c r="F448" s="135">
        <f t="shared" si="173"/>
        <v>14000</v>
      </c>
      <c r="G448" s="205">
        <f t="shared" si="171"/>
        <v>933.33333333333337</v>
      </c>
    </row>
    <row r="449" spans="1:7" ht="12" customHeight="1">
      <c r="A449" s="178"/>
      <c r="B449" s="181">
        <v>323</v>
      </c>
      <c r="C449" s="183" t="s">
        <v>57</v>
      </c>
      <c r="D449" s="90">
        <v>3000</v>
      </c>
      <c r="E449" s="68">
        <v>12500</v>
      </c>
      <c r="F449" s="135">
        <f t="shared" si="173"/>
        <v>15500</v>
      </c>
      <c r="G449" s="205">
        <f t="shared" si="171"/>
        <v>516.66666666666674</v>
      </c>
    </row>
    <row r="450" spans="1:7" ht="12" customHeight="1">
      <c r="A450" s="326" t="s">
        <v>257</v>
      </c>
      <c r="B450" s="326"/>
      <c r="C450" s="326"/>
      <c r="D450" s="70">
        <f>SUM(D451)</f>
        <v>0</v>
      </c>
      <c r="E450" s="70">
        <f>SUM(E451)</f>
        <v>0</v>
      </c>
      <c r="F450" s="137">
        <f>SUM(F451)</f>
        <v>0</v>
      </c>
      <c r="G450" s="205">
        <v>0</v>
      </c>
    </row>
    <row r="451" spans="1:7" ht="12" customHeight="1">
      <c r="A451" s="334" t="s">
        <v>165</v>
      </c>
      <c r="B451" s="334"/>
      <c r="C451" s="334"/>
      <c r="D451" s="63">
        <f t="shared" ref="D451:F455" si="174">D452</f>
        <v>0</v>
      </c>
      <c r="E451" s="63">
        <f t="shared" si="174"/>
        <v>0</v>
      </c>
      <c r="F451" s="130">
        <f t="shared" si="174"/>
        <v>0</v>
      </c>
      <c r="G451" s="206">
        <v>0</v>
      </c>
    </row>
    <row r="452" spans="1:7" ht="12" customHeight="1">
      <c r="A452" s="306" t="s">
        <v>111</v>
      </c>
      <c r="B452" s="306"/>
      <c r="C452" s="306"/>
      <c r="D452" s="64">
        <f t="shared" si="174"/>
        <v>0</v>
      </c>
      <c r="E452" s="64">
        <f t="shared" si="174"/>
        <v>0</v>
      </c>
      <c r="F452" s="131">
        <f t="shared" si="174"/>
        <v>0</v>
      </c>
      <c r="G452" s="207">
        <v>0</v>
      </c>
    </row>
    <row r="453" spans="1:7" ht="12" customHeight="1">
      <c r="A453" s="335" t="s">
        <v>166</v>
      </c>
      <c r="B453" s="336"/>
      <c r="C453" s="336"/>
      <c r="D453" s="65">
        <f t="shared" si="174"/>
        <v>0</v>
      </c>
      <c r="E453" s="65">
        <f t="shared" si="174"/>
        <v>0</v>
      </c>
      <c r="F453" s="132">
        <f t="shared" si="174"/>
        <v>0</v>
      </c>
      <c r="G453" s="208">
        <v>0</v>
      </c>
    </row>
    <row r="454" spans="1:7" ht="12" customHeight="1">
      <c r="A454" s="313" t="s">
        <v>101</v>
      </c>
      <c r="B454" s="314"/>
      <c r="C454" s="314"/>
      <c r="D454" s="66">
        <f t="shared" si="174"/>
        <v>0</v>
      </c>
      <c r="E454" s="66">
        <f t="shared" si="174"/>
        <v>0</v>
      </c>
      <c r="F454" s="133">
        <f>D454+E454</f>
        <v>0</v>
      </c>
      <c r="G454" s="209">
        <v>0</v>
      </c>
    </row>
    <row r="455" spans="1:7" ht="12" customHeight="1">
      <c r="A455" s="178"/>
      <c r="B455" s="179">
        <v>4</v>
      </c>
      <c r="C455" s="180" t="s">
        <v>167</v>
      </c>
      <c r="D455" s="70">
        <f t="shared" si="174"/>
        <v>0</v>
      </c>
      <c r="E455" s="70">
        <f t="shared" si="174"/>
        <v>0</v>
      </c>
      <c r="F455" s="137">
        <f t="shared" si="174"/>
        <v>0</v>
      </c>
      <c r="G455" s="210">
        <v>0</v>
      </c>
    </row>
    <row r="456" spans="1:7" ht="12" customHeight="1">
      <c r="A456" s="193"/>
      <c r="B456" s="194">
        <v>42</v>
      </c>
      <c r="C456" s="191" t="s">
        <v>112</v>
      </c>
      <c r="D456" s="67">
        <f>SUM(D457:D457)</f>
        <v>0</v>
      </c>
      <c r="E456" s="67">
        <f>SUM(E457:E457)</f>
        <v>0</v>
      </c>
      <c r="F456" s="134">
        <f>SUM(F457:F457)</f>
        <v>0</v>
      </c>
      <c r="G456" s="210">
        <v>0</v>
      </c>
    </row>
    <row r="457" spans="1:7" ht="12" customHeight="1">
      <c r="A457" s="178"/>
      <c r="B457" s="181">
        <v>426</v>
      </c>
      <c r="C457" s="183" t="s">
        <v>40</v>
      </c>
      <c r="D457" s="68">
        <v>0</v>
      </c>
      <c r="E457" s="68">
        <v>0</v>
      </c>
      <c r="F457" s="135">
        <f>D457+E457</f>
        <v>0</v>
      </c>
      <c r="G457" s="205">
        <v>0</v>
      </c>
    </row>
    <row r="458" spans="1:7" ht="12" customHeight="1">
      <c r="A458" s="24"/>
      <c r="B458" s="33"/>
      <c r="C458" s="34"/>
      <c r="D458" s="42"/>
      <c r="E458" s="83"/>
      <c r="F458" s="153"/>
      <c r="G458" s="109"/>
    </row>
    <row r="459" spans="1:7" ht="12" customHeight="1">
      <c r="A459" s="35"/>
      <c r="B459" s="35"/>
      <c r="C459" s="35"/>
      <c r="D459" s="42"/>
      <c r="E459" s="84"/>
      <c r="F459" s="154"/>
      <c r="G459" s="109"/>
    </row>
    <row r="460" spans="1:7" ht="12" customHeight="1">
      <c r="A460" s="337" t="s">
        <v>113</v>
      </c>
      <c r="B460" s="337"/>
      <c r="C460" s="337"/>
      <c r="D460" s="337"/>
      <c r="E460" s="337"/>
      <c r="F460" s="337"/>
      <c r="G460" s="109"/>
    </row>
    <row r="461" spans="1:7" ht="12" customHeight="1">
      <c r="A461" s="327" t="s">
        <v>283</v>
      </c>
      <c r="B461" s="327"/>
      <c r="C461" s="327"/>
      <c r="D461" s="327"/>
      <c r="E461" s="327"/>
      <c r="F461" s="327"/>
      <c r="G461" s="109"/>
    </row>
    <row r="462" spans="1:7" ht="12" customHeight="1">
      <c r="A462" s="328"/>
      <c r="B462" s="328"/>
      <c r="C462" s="328"/>
      <c r="E462" s="229"/>
      <c r="F462" s="226"/>
      <c r="G462" s="109"/>
    </row>
    <row r="463" spans="1:7" ht="12" customHeight="1">
      <c r="A463" s="36"/>
      <c r="B463" s="36"/>
      <c r="C463" s="36"/>
      <c r="E463" s="229"/>
      <c r="F463" s="226"/>
      <c r="G463" s="109"/>
    </row>
    <row r="464" spans="1:7" ht="12" customHeight="1">
      <c r="A464" s="329" t="s">
        <v>114</v>
      </c>
      <c r="B464" s="329"/>
      <c r="C464" s="329"/>
      <c r="D464" s="329"/>
      <c r="E464" s="329"/>
      <c r="F464" s="329"/>
      <c r="G464" s="111"/>
    </row>
    <row r="465" spans="1:16" ht="12" customHeight="1">
      <c r="A465" s="330" t="s">
        <v>115</v>
      </c>
      <c r="B465" s="330"/>
      <c r="C465" s="330"/>
      <c r="D465" s="330"/>
      <c r="E465" s="330"/>
      <c r="F465" s="330"/>
      <c r="G465" s="112"/>
    </row>
    <row r="466" spans="1:16" ht="12" customHeight="1">
      <c r="A466" s="331" t="s">
        <v>116</v>
      </c>
      <c r="B466" s="331"/>
      <c r="C466" s="331"/>
      <c r="D466" s="331"/>
      <c r="E466" s="331"/>
      <c r="F466" s="331"/>
      <c r="G466" s="113"/>
    </row>
    <row r="467" spans="1:16" ht="12" customHeight="1">
      <c r="A467" s="270"/>
      <c r="B467" s="270"/>
      <c r="C467" s="270" t="s">
        <v>289</v>
      </c>
      <c r="D467" s="270"/>
      <c r="E467" s="270"/>
      <c r="F467" s="270"/>
      <c r="G467" s="113"/>
    </row>
    <row r="468" spans="1:16" ht="12" customHeight="1">
      <c r="A468" s="24"/>
      <c r="B468" s="332" t="s">
        <v>290</v>
      </c>
      <c r="C468" s="333"/>
      <c r="D468" s="155"/>
      <c r="E468" s="229"/>
      <c r="F468" s="226"/>
      <c r="G468" s="109"/>
    </row>
    <row r="469" spans="1:16" ht="12" customHeight="1">
      <c r="A469" s="24"/>
      <c r="B469" s="341" t="s">
        <v>291</v>
      </c>
      <c r="C469" s="341"/>
      <c r="D469" s="44"/>
      <c r="E469" s="229"/>
      <c r="F469" s="226"/>
      <c r="G469" s="109"/>
    </row>
    <row r="470" spans="1:16" ht="12" customHeight="1">
      <c r="A470" s="24"/>
      <c r="B470" s="342" t="s">
        <v>292</v>
      </c>
      <c r="C470" s="342"/>
      <c r="D470" s="156"/>
      <c r="E470" s="229"/>
      <c r="F470" s="226"/>
      <c r="G470" s="109"/>
    </row>
    <row r="471" spans="1:16" ht="12" customHeight="1">
      <c r="A471" s="24"/>
      <c r="B471" s="38"/>
      <c r="C471" s="37"/>
      <c r="D471" s="156"/>
      <c r="E471" s="229"/>
      <c r="F471" s="226"/>
      <c r="G471" s="109"/>
    </row>
    <row r="472" spans="1:16" ht="12" customHeight="1">
      <c r="A472" s="329" t="s">
        <v>117</v>
      </c>
      <c r="B472" s="329"/>
      <c r="C472" s="329"/>
      <c r="D472" s="329"/>
      <c r="E472" s="329"/>
      <c r="F472" s="329"/>
      <c r="G472" s="111"/>
    </row>
    <row r="473" spans="1:16" ht="20.25" customHeight="1">
      <c r="A473" s="259"/>
      <c r="B473" s="259"/>
      <c r="C473" s="269" t="s">
        <v>293</v>
      </c>
      <c r="D473" s="259"/>
      <c r="E473" s="259"/>
      <c r="F473" s="259"/>
      <c r="G473" s="111"/>
    </row>
    <row r="474" spans="1:16" ht="12" customHeight="1">
      <c r="A474" s="259"/>
      <c r="B474" s="259"/>
      <c r="C474" s="259"/>
      <c r="D474" s="259"/>
      <c r="E474" s="259"/>
      <c r="F474" s="259"/>
      <c r="G474" s="111"/>
    </row>
    <row r="475" spans="1:16" ht="11.25" customHeight="1">
      <c r="A475" s="328"/>
      <c r="B475" s="328"/>
      <c r="C475" s="328"/>
      <c r="D475" s="328"/>
      <c r="E475" s="328"/>
      <c r="F475" s="328"/>
      <c r="G475" s="114"/>
    </row>
    <row r="476" spans="1:16" ht="12" customHeight="1">
      <c r="A476" s="39"/>
      <c r="B476" s="39"/>
      <c r="C476" s="39"/>
      <c r="D476" s="42"/>
      <c r="E476" s="84"/>
      <c r="F476" s="154"/>
      <c r="G476" s="110"/>
    </row>
    <row r="477" spans="1:16" ht="12" customHeight="1">
      <c r="A477" s="24"/>
      <c r="B477" s="343" t="s">
        <v>118</v>
      </c>
      <c r="C477" s="343"/>
      <c r="D477" s="197" t="s">
        <v>280</v>
      </c>
      <c r="E477" s="256" t="s">
        <v>281</v>
      </c>
      <c r="F477" s="227" t="s">
        <v>282</v>
      </c>
      <c r="G477" s="105"/>
    </row>
    <row r="478" spans="1:16" ht="12" customHeight="1">
      <c r="A478" s="24"/>
      <c r="B478" s="340" t="s">
        <v>119</v>
      </c>
      <c r="C478" s="340"/>
      <c r="D478" s="85">
        <v>617324.72</v>
      </c>
      <c r="E478" s="85">
        <v>0</v>
      </c>
      <c r="F478" s="257">
        <v>185107.46</v>
      </c>
      <c r="G478" s="202">
        <f>F478/D478*100</f>
        <v>29.985428090422168</v>
      </c>
      <c r="H478" s="261"/>
      <c r="I478" s="262"/>
      <c r="J478" s="262"/>
      <c r="K478" s="262"/>
      <c r="L478" s="262"/>
      <c r="M478" s="262"/>
      <c r="N478" s="262"/>
      <c r="O478" s="262"/>
      <c r="P478" s="262"/>
    </row>
    <row r="479" spans="1:16" ht="12" customHeight="1">
      <c r="A479" s="24"/>
      <c r="B479" s="340" t="s">
        <v>120</v>
      </c>
      <c r="C479" s="340"/>
      <c r="D479" s="85">
        <v>139650</v>
      </c>
      <c r="E479" s="85">
        <v>-70000</v>
      </c>
      <c r="F479" s="257">
        <v>83553.73</v>
      </c>
      <c r="G479" s="202">
        <f t="shared" ref="G479:G486" si="175">F479/D479*100</f>
        <v>59.830812746151082</v>
      </c>
      <c r="H479" s="261"/>
      <c r="I479" s="262"/>
      <c r="J479" s="262"/>
      <c r="K479" s="262"/>
      <c r="L479" s="262"/>
      <c r="M479" s="262"/>
      <c r="N479" s="262"/>
      <c r="O479" s="262"/>
      <c r="P479" s="262"/>
    </row>
    <row r="480" spans="1:16" ht="12" customHeight="1">
      <c r="A480" s="24"/>
      <c r="B480" s="340" t="s">
        <v>121</v>
      </c>
      <c r="C480" s="340"/>
      <c r="D480" s="85">
        <v>118425</v>
      </c>
      <c r="E480" s="85">
        <v>-26000</v>
      </c>
      <c r="F480" s="257">
        <v>152100</v>
      </c>
      <c r="G480" s="202">
        <f t="shared" si="175"/>
        <v>128.43571880937301</v>
      </c>
      <c r="H480" s="261"/>
      <c r="J480" s="262"/>
      <c r="K480" s="262"/>
      <c r="L480" s="262"/>
      <c r="M480" s="262"/>
      <c r="N480" s="262"/>
      <c r="O480" s="262"/>
      <c r="P480" s="262"/>
    </row>
    <row r="481" spans="1:16" ht="12" customHeight="1">
      <c r="A481" s="24"/>
      <c r="B481" s="340" t="s">
        <v>122</v>
      </c>
      <c r="C481" s="340"/>
      <c r="D481" s="85">
        <v>1056529.7</v>
      </c>
      <c r="E481" s="85">
        <v>50000</v>
      </c>
      <c r="F481" s="257">
        <f t="shared" ref="F481:F484" si="176">D481+E481</f>
        <v>1106529.7</v>
      </c>
      <c r="G481" s="202">
        <f t="shared" si="175"/>
        <v>104.73247462896688</v>
      </c>
      <c r="H481" s="261"/>
      <c r="I481" s="262"/>
      <c r="J481" s="262"/>
      <c r="K481" s="262"/>
      <c r="L481" s="262"/>
      <c r="M481" s="262"/>
      <c r="N481" s="262"/>
      <c r="O481" s="262"/>
      <c r="P481" s="262"/>
    </row>
    <row r="482" spans="1:16" ht="12" customHeight="1">
      <c r="A482" s="24"/>
      <c r="B482" s="340" t="s">
        <v>123</v>
      </c>
      <c r="C482" s="340"/>
      <c r="D482" s="85">
        <v>0</v>
      </c>
      <c r="E482" s="85">
        <v>0</v>
      </c>
      <c r="F482" s="257">
        <f t="shared" si="176"/>
        <v>0</v>
      </c>
      <c r="G482" s="202">
        <v>0</v>
      </c>
      <c r="H482" s="261"/>
      <c r="I482" s="262"/>
      <c r="J482" s="262"/>
      <c r="K482" s="262"/>
      <c r="L482" s="262"/>
      <c r="M482" s="262"/>
      <c r="N482" s="262"/>
      <c r="O482" s="262"/>
      <c r="P482" s="262"/>
    </row>
    <row r="483" spans="1:16" ht="12" customHeight="1">
      <c r="A483" s="24"/>
      <c r="B483" s="87" t="s">
        <v>124</v>
      </c>
      <c r="C483" s="87"/>
      <c r="D483" s="85">
        <v>116930</v>
      </c>
      <c r="E483" s="85">
        <v>-20000</v>
      </c>
      <c r="F483" s="257">
        <f t="shared" si="176"/>
        <v>96930</v>
      </c>
      <c r="G483" s="202">
        <f t="shared" si="175"/>
        <v>82.895749593774042</v>
      </c>
      <c r="H483" s="261"/>
      <c r="I483" s="262"/>
      <c r="J483" s="262"/>
      <c r="K483" s="262"/>
      <c r="L483" s="262"/>
      <c r="M483" s="262"/>
      <c r="N483" s="262"/>
      <c r="O483" s="262"/>
      <c r="P483" s="262"/>
    </row>
    <row r="484" spans="1:16" ht="12" customHeight="1">
      <c r="A484" s="24"/>
      <c r="B484" s="340" t="s">
        <v>125</v>
      </c>
      <c r="C484" s="340"/>
      <c r="D484" s="85">
        <v>0</v>
      </c>
      <c r="E484" s="85">
        <v>300000</v>
      </c>
      <c r="F484" s="257">
        <f t="shared" si="176"/>
        <v>300000</v>
      </c>
      <c r="G484" s="202">
        <v>0</v>
      </c>
      <c r="H484" s="261"/>
      <c r="I484" s="262"/>
      <c r="J484" s="262"/>
      <c r="K484" s="262"/>
      <c r="L484" s="262"/>
      <c r="M484" s="262"/>
      <c r="N484" s="262"/>
      <c r="O484" s="262"/>
      <c r="P484" s="262"/>
    </row>
    <row r="485" spans="1:16" ht="12" customHeight="1">
      <c r="A485" s="24"/>
      <c r="B485" s="338" t="s">
        <v>126</v>
      </c>
      <c r="C485" s="338"/>
      <c r="D485" s="85">
        <v>114577.58</v>
      </c>
      <c r="E485" s="85">
        <v>0</v>
      </c>
      <c r="F485" s="257">
        <v>0</v>
      </c>
      <c r="G485" s="202">
        <v>0</v>
      </c>
      <c r="H485" s="261"/>
      <c r="I485" s="262"/>
      <c r="J485" s="262"/>
      <c r="K485" s="262"/>
      <c r="L485" s="262"/>
      <c r="M485" s="262"/>
      <c r="N485" s="262"/>
      <c r="O485" s="262"/>
      <c r="P485" s="262"/>
    </row>
    <row r="486" spans="1:16" ht="12" customHeight="1">
      <c r="A486" s="24"/>
      <c r="B486" s="339" t="s">
        <v>127</v>
      </c>
      <c r="C486" s="339"/>
      <c r="D486" s="86">
        <f>SUM(D478:D485)</f>
        <v>2163437</v>
      </c>
      <c r="E486" s="86">
        <f>F486-D486</f>
        <v>-239216.1100000001</v>
      </c>
      <c r="F486" s="258">
        <f>SUM(F478:F485)</f>
        <v>1924220.89</v>
      </c>
      <c r="G486" s="202">
        <f t="shared" si="175"/>
        <v>88.942774390934417</v>
      </c>
      <c r="H486" s="261"/>
      <c r="I486" s="262"/>
      <c r="J486" s="262"/>
      <c r="K486" s="262"/>
      <c r="L486" s="262"/>
      <c r="M486" s="262"/>
      <c r="N486" s="262"/>
      <c r="O486" s="262"/>
      <c r="P486" s="262"/>
    </row>
    <row r="487" spans="1:16" ht="12" customHeight="1">
      <c r="H487" s="13"/>
    </row>
    <row r="488" spans="1:16" ht="12" customHeight="1">
      <c r="H488" s="260"/>
    </row>
    <row r="489" spans="1:16" ht="12" customHeight="1">
      <c r="H489" s="13"/>
    </row>
    <row r="490" spans="1:16" ht="12" customHeight="1">
      <c r="H490" s="13"/>
    </row>
    <row r="491" spans="1:16" ht="12" customHeight="1">
      <c r="H491" s="13"/>
    </row>
    <row r="492" spans="1:16" ht="12" customHeight="1">
      <c r="H492" s="13"/>
    </row>
  </sheetData>
  <mergeCells count="232">
    <mergeCell ref="B485:C485"/>
    <mergeCell ref="B486:C486"/>
    <mergeCell ref="B479:C479"/>
    <mergeCell ref="B480:C480"/>
    <mergeCell ref="B481:C481"/>
    <mergeCell ref="B482:C482"/>
    <mergeCell ref="B484:C484"/>
    <mergeCell ref="B469:C469"/>
    <mergeCell ref="B470:C470"/>
    <mergeCell ref="A472:F472"/>
    <mergeCell ref="A475:F475"/>
    <mergeCell ref="B477:C477"/>
    <mergeCell ref="B478:C478"/>
    <mergeCell ref="A461:F461"/>
    <mergeCell ref="A462:C462"/>
    <mergeCell ref="A464:F464"/>
    <mergeCell ref="A465:F465"/>
    <mergeCell ref="A466:F466"/>
    <mergeCell ref="B468:C468"/>
    <mergeCell ref="A451:C451"/>
    <mergeCell ref="A452:C452"/>
    <mergeCell ref="A453:C453"/>
    <mergeCell ref="A454:C454"/>
    <mergeCell ref="A460:F460"/>
    <mergeCell ref="A433:C433"/>
    <mergeCell ref="A437:C437"/>
    <mergeCell ref="A438:C438"/>
    <mergeCell ref="A439:C439"/>
    <mergeCell ref="A440:C440"/>
    <mergeCell ref="A450:C450"/>
    <mergeCell ref="A421:C421"/>
    <mergeCell ref="A425:C425"/>
    <mergeCell ref="A426:C426"/>
    <mergeCell ref="A427:C427"/>
    <mergeCell ref="A431:C431"/>
    <mergeCell ref="A432:C432"/>
    <mergeCell ref="A407:C407"/>
    <mergeCell ref="A413:C413"/>
    <mergeCell ref="A414:C414"/>
    <mergeCell ref="A415:C415"/>
    <mergeCell ref="A419:C419"/>
    <mergeCell ref="A420:C420"/>
    <mergeCell ref="A398:C398"/>
    <mergeCell ref="A402:C402"/>
    <mergeCell ref="A403:C403"/>
    <mergeCell ref="A404:C404"/>
    <mergeCell ref="A405:C405"/>
    <mergeCell ref="A406:C406"/>
    <mergeCell ref="A383:C383"/>
    <mergeCell ref="A387:C387"/>
    <mergeCell ref="A388:C388"/>
    <mergeCell ref="A389:C389"/>
    <mergeCell ref="A396:C396"/>
    <mergeCell ref="A397:C397"/>
    <mergeCell ref="A374:C374"/>
    <mergeCell ref="A375:C375"/>
    <mergeCell ref="A376:C376"/>
    <mergeCell ref="A377:C377"/>
    <mergeCell ref="A381:C381"/>
    <mergeCell ref="A382:C382"/>
    <mergeCell ref="A362:C362"/>
    <mergeCell ref="A363:C363"/>
    <mergeCell ref="A364:C364"/>
    <mergeCell ref="A368:C368"/>
    <mergeCell ref="A369:C369"/>
    <mergeCell ref="A370:C370"/>
    <mergeCell ref="A347:C347"/>
    <mergeCell ref="A351:C351"/>
    <mergeCell ref="A352:C352"/>
    <mergeCell ref="A353:C353"/>
    <mergeCell ref="A354:C354"/>
    <mergeCell ref="A355:C355"/>
    <mergeCell ref="A336:C336"/>
    <mergeCell ref="A337:C337"/>
    <mergeCell ref="A338:C338"/>
    <mergeCell ref="A344:C344"/>
    <mergeCell ref="A345:C345"/>
    <mergeCell ref="A346:C346"/>
    <mergeCell ref="A323:C323"/>
    <mergeCell ref="A328:C328"/>
    <mergeCell ref="A329:C329"/>
    <mergeCell ref="A330:C330"/>
    <mergeCell ref="A334:C334"/>
    <mergeCell ref="A335:C335"/>
    <mergeCell ref="A314:C314"/>
    <mergeCell ref="A315:C315"/>
    <mergeCell ref="A316:C316"/>
    <mergeCell ref="A320:C320"/>
    <mergeCell ref="A321:C321"/>
    <mergeCell ref="A322:C322"/>
    <mergeCell ref="A302:C302"/>
    <mergeCell ref="A303:C303"/>
    <mergeCell ref="A304:C304"/>
    <mergeCell ref="A308:C308"/>
    <mergeCell ref="A309:C309"/>
    <mergeCell ref="A310:C310"/>
    <mergeCell ref="A288:C288"/>
    <mergeCell ref="A289:C289"/>
    <mergeCell ref="A290:C290"/>
    <mergeCell ref="A291:C291"/>
    <mergeCell ref="A300:C300"/>
    <mergeCell ref="A301:C301"/>
    <mergeCell ref="A275:C275"/>
    <mergeCell ref="A280:C280"/>
    <mergeCell ref="A281:C281"/>
    <mergeCell ref="A282:C282"/>
    <mergeCell ref="A283:C283"/>
    <mergeCell ref="A284:C284"/>
    <mergeCell ref="A265:C265"/>
    <mergeCell ref="A266:C266"/>
    <mergeCell ref="A267:C267"/>
    <mergeCell ref="A268:C268"/>
    <mergeCell ref="A273:C273"/>
    <mergeCell ref="A274:C274"/>
    <mergeCell ref="A251:C251"/>
    <mergeCell ref="A252:C252"/>
    <mergeCell ref="A253:C253"/>
    <mergeCell ref="A257:C257"/>
    <mergeCell ref="A258:C258"/>
    <mergeCell ref="A259:C259"/>
    <mergeCell ref="A242:C242"/>
    <mergeCell ref="A243:C243"/>
    <mergeCell ref="A244:C244"/>
    <mergeCell ref="A245:C245"/>
    <mergeCell ref="A249:C249"/>
    <mergeCell ref="A250:C250"/>
    <mergeCell ref="A229:C229"/>
    <mergeCell ref="A234:C234"/>
    <mergeCell ref="A235:C235"/>
    <mergeCell ref="A236:C236"/>
    <mergeCell ref="A237:C237"/>
    <mergeCell ref="A241:C241"/>
    <mergeCell ref="A217:C217"/>
    <mergeCell ref="A218:C218"/>
    <mergeCell ref="A219:C219"/>
    <mergeCell ref="A226:C226"/>
    <mergeCell ref="A227:C227"/>
    <mergeCell ref="A228:C228"/>
    <mergeCell ref="A203:C203"/>
    <mergeCell ref="A204:C204"/>
    <mergeCell ref="A205:C205"/>
    <mergeCell ref="A214:C214"/>
    <mergeCell ref="A215:C215"/>
    <mergeCell ref="A216:C216"/>
    <mergeCell ref="A194:C194"/>
    <mergeCell ref="A195:C195"/>
    <mergeCell ref="A196:C196"/>
    <mergeCell ref="A197:C197"/>
    <mergeCell ref="A201:C201"/>
    <mergeCell ref="A202:C202"/>
    <mergeCell ref="A181:C181"/>
    <mergeCell ref="A182:C182"/>
    <mergeCell ref="A183:C183"/>
    <mergeCell ref="A184:C184"/>
    <mergeCell ref="A185:C185"/>
    <mergeCell ref="A193:C193"/>
    <mergeCell ref="A165:C165"/>
    <mergeCell ref="A166:C166"/>
    <mergeCell ref="A173:C173"/>
    <mergeCell ref="A174:C174"/>
    <mergeCell ref="A175:C175"/>
    <mergeCell ref="A176:C176"/>
    <mergeCell ref="A153:C153"/>
    <mergeCell ref="A154:C154"/>
    <mergeCell ref="A155:C155"/>
    <mergeCell ref="A156:C156"/>
    <mergeCell ref="A163:C163"/>
    <mergeCell ref="A164:C164"/>
    <mergeCell ref="A139:C139"/>
    <mergeCell ref="A144:C144"/>
    <mergeCell ref="A145:C145"/>
    <mergeCell ref="A146:C146"/>
    <mergeCell ref="A151:C151"/>
    <mergeCell ref="A152:C152"/>
    <mergeCell ref="A123:C123"/>
    <mergeCell ref="A128:C128"/>
    <mergeCell ref="A129:C129"/>
    <mergeCell ref="A130:C130"/>
    <mergeCell ref="A137:C137"/>
    <mergeCell ref="A138:C138"/>
    <mergeCell ref="A113:C113"/>
    <mergeCell ref="A114:C114"/>
    <mergeCell ref="A115:C115"/>
    <mergeCell ref="A120:C120"/>
    <mergeCell ref="A121:C121"/>
    <mergeCell ref="A122:C122"/>
    <mergeCell ref="A103:C103"/>
    <mergeCell ref="A104:C104"/>
    <mergeCell ref="A105:C105"/>
    <mergeCell ref="A106:C106"/>
    <mergeCell ref="A107:C107"/>
    <mergeCell ref="A108:C108"/>
    <mergeCell ref="A86:C86"/>
    <mergeCell ref="A92:C92"/>
    <mergeCell ref="A93:C93"/>
    <mergeCell ref="A94:C94"/>
    <mergeCell ref="A95:C95"/>
    <mergeCell ref="A102:C102"/>
    <mergeCell ref="A67:C67"/>
    <mergeCell ref="A68:C68"/>
    <mergeCell ref="A69:C69"/>
    <mergeCell ref="A70:C70"/>
    <mergeCell ref="A84:C84"/>
    <mergeCell ref="A85:C85"/>
    <mergeCell ref="A51:C51"/>
    <mergeCell ref="A60:C60"/>
    <mergeCell ref="A61:C61"/>
    <mergeCell ref="A62:C62"/>
    <mergeCell ref="A66:C66"/>
    <mergeCell ref="A30:C30"/>
    <mergeCell ref="A43:C43"/>
    <mergeCell ref="A44:C44"/>
    <mergeCell ref="A45:C45"/>
    <mergeCell ref="A49:C49"/>
    <mergeCell ref="A28:C28"/>
    <mergeCell ref="A29:C29"/>
    <mergeCell ref="A11:C11"/>
    <mergeCell ref="A12:C12"/>
    <mergeCell ref="A13:C13"/>
    <mergeCell ref="A18:C18"/>
    <mergeCell ref="A19:C19"/>
    <mergeCell ref="A20:C20"/>
    <mergeCell ref="A50:C50"/>
    <mergeCell ref="A4:K4"/>
    <mergeCell ref="A7:C7"/>
    <mergeCell ref="A8:C8"/>
    <mergeCell ref="A9:C9"/>
    <mergeCell ref="A10:C10"/>
    <mergeCell ref="A21:C21"/>
    <mergeCell ref="A25:C25"/>
    <mergeCell ref="A26:C26"/>
    <mergeCell ref="A27:C27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2"/>
  <sheetViews>
    <sheetView topLeftCell="A3" workbookViewId="0">
      <selection activeCell="F19" sqref="F19"/>
    </sheetView>
  </sheetViews>
  <sheetFormatPr defaultRowHeight="15.75"/>
  <cols>
    <col min="1" max="1" width="4.125" customWidth="1"/>
    <col min="2" max="2" width="8.125" customWidth="1"/>
    <col min="3" max="3" width="10.125" customWidth="1"/>
    <col min="4" max="4" width="11" style="160" customWidth="1"/>
    <col min="5" max="5" width="12" style="166" customWidth="1"/>
    <col min="6" max="6" width="10.25" style="162" customWidth="1"/>
    <col min="7" max="7" width="6.125" customWidth="1"/>
    <col min="8" max="1019" width="8.125" customWidth="1"/>
  </cols>
  <sheetData>
    <row r="2" spans="1:7" ht="18">
      <c r="A2" s="355" t="s">
        <v>116</v>
      </c>
      <c r="B2" s="356"/>
      <c r="C2" s="356"/>
    </row>
    <row r="3" spans="1:7" ht="15.75" customHeight="1">
      <c r="D3" s="357" t="s">
        <v>252</v>
      </c>
      <c r="E3" s="357"/>
      <c r="F3" s="357"/>
    </row>
    <row r="4" spans="1:7" ht="39" customHeight="1">
      <c r="B4" s="358" t="s">
        <v>284</v>
      </c>
      <c r="C4" s="358"/>
      <c r="D4" s="358"/>
      <c r="E4" s="358"/>
      <c r="F4" s="358"/>
      <c r="G4" s="358"/>
    </row>
    <row r="5" spans="1:7" ht="15.75" customHeight="1">
      <c r="B5" s="359" t="s">
        <v>253</v>
      </c>
      <c r="C5" s="359"/>
      <c r="D5" s="359"/>
      <c r="E5" s="359"/>
      <c r="F5" s="359"/>
      <c r="G5" s="359"/>
    </row>
    <row r="6" spans="1:7" ht="58.5">
      <c r="B6" s="171" t="s">
        <v>45</v>
      </c>
      <c r="C6" s="172" t="s">
        <v>46</v>
      </c>
      <c r="D6" s="217" t="s">
        <v>277</v>
      </c>
      <c r="E6" s="217" t="s">
        <v>275</v>
      </c>
      <c r="F6" s="221" t="s">
        <v>276</v>
      </c>
      <c r="G6" s="122" t="s">
        <v>250</v>
      </c>
    </row>
    <row r="7" spans="1:7">
      <c r="A7" s="360" t="s">
        <v>48</v>
      </c>
      <c r="B7" s="361"/>
      <c r="C7" s="362"/>
      <c r="D7" s="170">
        <f>SUM(D8+D12)</f>
        <v>2163437</v>
      </c>
      <c r="E7" s="169">
        <f>SUM(F7-D7)</f>
        <v>-342072</v>
      </c>
      <c r="F7" s="170">
        <f>SUM(F8+F12)</f>
        <v>1821365</v>
      </c>
      <c r="G7" s="123">
        <f t="shared" ref="G7:G12" si="0">F7/D7*100</f>
        <v>84.188492662370109</v>
      </c>
    </row>
    <row r="8" spans="1:7">
      <c r="A8" s="363" t="s">
        <v>49</v>
      </c>
      <c r="B8" s="363"/>
      <c r="C8" s="363"/>
      <c r="D8" s="120">
        <f>D9</f>
        <v>10600</v>
      </c>
      <c r="E8" s="163">
        <f>E9</f>
        <v>36550</v>
      </c>
      <c r="F8" s="120">
        <f>F9</f>
        <v>47150</v>
      </c>
      <c r="G8" s="124">
        <f t="shared" si="0"/>
        <v>444.81132075471697</v>
      </c>
    </row>
    <row r="9" spans="1:7" ht="15" customHeight="1">
      <c r="A9" s="30">
        <v>3</v>
      </c>
      <c r="B9" s="364" t="s">
        <v>260</v>
      </c>
      <c r="C9" s="364"/>
      <c r="D9" s="174">
        <f t="shared" ref="D9:F9" si="1">SUM(D10:D11)</f>
        <v>10600</v>
      </c>
      <c r="E9" s="173">
        <f t="shared" si="1"/>
        <v>36550</v>
      </c>
      <c r="F9" s="174">
        <f t="shared" si="1"/>
        <v>47150</v>
      </c>
      <c r="G9" s="175">
        <f t="shared" si="0"/>
        <v>444.81132075471697</v>
      </c>
    </row>
    <row r="10" spans="1:7" ht="14.25" customHeight="1">
      <c r="A10" s="31">
        <v>32</v>
      </c>
      <c r="B10" s="365" t="s">
        <v>63</v>
      </c>
      <c r="C10" s="365"/>
      <c r="D10" s="161">
        <f>'Posebni dio'!D14</f>
        <v>8800</v>
      </c>
      <c r="E10" s="164">
        <f>'Posebni dio'!E14</f>
        <v>37000</v>
      </c>
      <c r="F10" s="161">
        <f>'Posebni dio'!F14</f>
        <v>45800</v>
      </c>
      <c r="G10" s="159">
        <f t="shared" si="0"/>
        <v>520.45454545454538</v>
      </c>
    </row>
    <row r="11" spans="1:7" ht="14.25" customHeight="1">
      <c r="A11" s="31">
        <v>38</v>
      </c>
      <c r="B11" s="353" t="s">
        <v>79</v>
      </c>
      <c r="C11" s="354"/>
      <c r="D11" s="161">
        <f>'Posebni dio'!D23</f>
        <v>1800</v>
      </c>
      <c r="E11" s="164">
        <f>'Posebni dio'!E23</f>
        <v>-450</v>
      </c>
      <c r="F11" s="161">
        <f>'Posebni dio'!F23</f>
        <v>1350</v>
      </c>
      <c r="G11" s="159">
        <f t="shared" si="0"/>
        <v>75</v>
      </c>
    </row>
    <row r="12" spans="1:7">
      <c r="A12" s="346" t="s">
        <v>136</v>
      </c>
      <c r="B12" s="347"/>
      <c r="C12" s="348"/>
      <c r="D12" s="121">
        <f>D13+D20</f>
        <v>2152837</v>
      </c>
      <c r="E12" s="165">
        <f>E13+E20</f>
        <v>-399822</v>
      </c>
      <c r="F12" s="121">
        <f>F13+F20</f>
        <v>1774215</v>
      </c>
      <c r="G12" s="124">
        <f t="shared" si="0"/>
        <v>82.412881235318793</v>
      </c>
    </row>
    <row r="13" spans="1:7" ht="19.5" customHeight="1">
      <c r="A13" s="30">
        <v>3</v>
      </c>
      <c r="B13" s="349" t="s">
        <v>260</v>
      </c>
      <c r="C13" s="350"/>
      <c r="D13" s="174">
        <f t="shared" ref="D13:E13" si="2">SUM(D14:D19)</f>
        <v>754927</v>
      </c>
      <c r="E13" s="173">
        <f t="shared" si="2"/>
        <v>184050</v>
      </c>
      <c r="F13" s="174">
        <f>SUM(F14:F19)</f>
        <v>960177</v>
      </c>
      <c r="G13" s="175">
        <f t="shared" ref="G13:G22" si="3">F13/D13*100</f>
        <v>127.18805924281421</v>
      </c>
    </row>
    <row r="14" spans="1:7" ht="13.5" customHeight="1">
      <c r="A14" s="31">
        <v>31</v>
      </c>
      <c r="B14" s="344" t="s">
        <v>261</v>
      </c>
      <c r="C14" s="345"/>
      <c r="D14" s="161">
        <f>'Posebni dio'!D32+'Posebni dio'!D72+'Posebni dio'!D442</f>
        <v>201420</v>
      </c>
      <c r="E14" s="161">
        <f>'Posebni dio'!E32+'Posebni dio'!E72+'Posebni dio'!E442</f>
        <v>27400</v>
      </c>
      <c r="F14" s="161">
        <f>'Posebni dio'!F32+'Posebni dio'!F72+'Posebni dio'!F442</f>
        <v>228820</v>
      </c>
      <c r="G14" s="159">
        <f t="shared" si="3"/>
        <v>113.60341574818787</v>
      </c>
    </row>
    <row r="15" spans="1:7" ht="15" customHeight="1">
      <c r="A15" s="31">
        <v>32</v>
      </c>
      <c r="B15" s="344" t="s">
        <v>63</v>
      </c>
      <c r="C15" s="345"/>
      <c r="D15" s="161">
        <f>'Posebni dio'!D36+'Posebni dio'!D53+'Posebni dio'!D64+'Posebni dio'!D76+'Posebni dio'!D110+'Posebni dio'!D117+'Posebni dio'!D125+'Posebni dio'!D132+'Posebni dio'!D141+'Posebni dio'!D148+'Posebni dio'!D187+'Posebni dio'!D231+'Posebni dio'!D247+'Posebni dio'!D277+'Posebni dio'!D342+'Posebni dio'!D359+'Posebni dio'!D391+'Posebni dio'!D446</f>
        <v>352707</v>
      </c>
      <c r="E15" s="161">
        <f>'Posebni dio'!E36+'Posebni dio'!E53+'Posebni dio'!E64+'Posebni dio'!E76+'Posebni dio'!E110+'Posebni dio'!E117+'Posebni dio'!E125+'Posebni dio'!E132+'Posebni dio'!E141+'Posebni dio'!E148+'Posebni dio'!E187+'Posebni dio'!E231+'Posebni dio'!E247+'Posebni dio'!E277+'Posebni dio'!E342+'Posebni dio'!E359+'Posebni dio'!E391+'Posebni dio'!E446</f>
        <v>124550</v>
      </c>
      <c r="F15" s="161">
        <f>'Posebni dio'!F36+'Posebni dio'!F53+'Posebni dio'!F64+'Posebni dio'!F76+'Posebni dio'!F110+'Posebni dio'!F117+'Posebni dio'!F125+'Posebni dio'!F132+'Posebni dio'!F141+'Posebni dio'!F148+'Posebni dio'!F187+'Posebni dio'!F231+'Posebni dio'!F247+'Posebni dio'!F277+'Posebni dio'!F342+'Posebni dio'!F359+'Posebni dio'!F391+'Posebni dio'!F446</f>
        <v>477257</v>
      </c>
      <c r="G15" s="159">
        <f t="shared" si="3"/>
        <v>135.31259657449382</v>
      </c>
    </row>
    <row r="16" spans="1:7" ht="19.5" customHeight="1">
      <c r="A16" s="31">
        <v>34</v>
      </c>
      <c r="B16" s="344" t="s">
        <v>262</v>
      </c>
      <c r="C16" s="345"/>
      <c r="D16" s="161">
        <f>'Posebni dio'!D41</f>
        <v>1600</v>
      </c>
      <c r="E16" s="161">
        <f>'Posebni dio'!E41</f>
        <v>5000</v>
      </c>
      <c r="F16" s="161">
        <f>'Posebni dio'!F41</f>
        <v>6600</v>
      </c>
      <c r="G16" s="159">
        <f t="shared" si="3"/>
        <v>412.5</v>
      </c>
    </row>
    <row r="17" spans="1:7" ht="32.25" customHeight="1">
      <c r="A17" s="31">
        <v>36</v>
      </c>
      <c r="B17" s="344" t="s">
        <v>263</v>
      </c>
      <c r="C17" s="345"/>
      <c r="D17" s="161">
        <f>'Posebni dio'!D210+'Posebni dio'!D255+'Posebni dio'!D263</f>
        <v>12700</v>
      </c>
      <c r="E17" s="161">
        <f>'Posebni dio'!E210+'Posebni dio'!E255+'Posebni dio'!E263</f>
        <v>4500</v>
      </c>
      <c r="F17" s="161">
        <f>'Posebni dio'!F210+'Posebni dio'!F255+'Posebni dio'!F263+'Posebni dio'!F293</f>
        <v>21300</v>
      </c>
      <c r="G17" s="159">
        <f t="shared" si="3"/>
        <v>167.71653543307085</v>
      </c>
    </row>
    <row r="18" spans="1:7" ht="24.75" customHeight="1">
      <c r="A18" s="31">
        <v>37</v>
      </c>
      <c r="B18" s="344" t="s">
        <v>264</v>
      </c>
      <c r="C18" s="345"/>
      <c r="D18" s="161">
        <f>'Posebni dio'!D239+'Posebni dio'!D261+'Posebni dio'!D286+'Posebni dio'!D409+'Posebni dio'!D417+'Posebni dio'!D429+'Posebni dio'!D435</f>
        <v>104100</v>
      </c>
      <c r="E18" s="161">
        <f>'Posebni dio'!E239+'Posebni dio'!E261+'Posebni dio'!E286+'Posebni dio'!E409+'Posebni dio'!E417+'Posebni dio'!E429+'Posebni dio'!E435</f>
        <v>12600</v>
      </c>
      <c r="F18" s="161">
        <f>'Posebni dio'!F239+'Posebni dio'!F261+'Posebni dio'!F286+'Posebni dio'!F409+'Posebni dio'!F417+'Posebni dio'!F429+'Posebni dio'!F435</f>
        <v>118700</v>
      </c>
      <c r="G18" s="159">
        <f t="shared" si="3"/>
        <v>114.02497598463017</v>
      </c>
    </row>
    <row r="19" spans="1:7" ht="18" customHeight="1">
      <c r="A19" s="31">
        <v>38</v>
      </c>
      <c r="B19" s="344" t="s">
        <v>79</v>
      </c>
      <c r="C19" s="345"/>
      <c r="D19" s="161">
        <f>'Posebni dio'!D47+'Posebni dio'!D306+'Posebni dio'!D312+'Posebni dio'!D318+'Posebni dio'!D325+'Posebni dio'!D332+'Posebni dio'!D340+'Posebni dio'!D357+'Posebni dio'!D366+'Posebni dio'!D394+'Posebni dio'!D400+'Posebni dio'!D411+'Posebni dio'!D423+'Posebni dio'!D326</f>
        <v>82400</v>
      </c>
      <c r="E19" s="161">
        <f>'Posebni dio'!E47+'Posebni dio'!E306+'Posebni dio'!E312+'Posebni dio'!E318+'Posebni dio'!E325+'Posebni dio'!E332+'Posebni dio'!E340+'Posebni dio'!E357+'Posebni dio'!E366+'Posebni dio'!E394+'Posebni dio'!E400+'Posebni dio'!E411+'Posebni dio'!E423+'Posebni dio'!E326</f>
        <v>10000</v>
      </c>
      <c r="F19" s="161">
        <f>'Posebni dio'!F47+'Posebni dio'!F306+'Posebni dio'!F312+'Posebni dio'!F318+'Posebni dio'!F325+'Posebni dio'!F332+'Posebni dio'!F340+'Posebni dio'!F357+'Posebni dio'!F366+'Posebni dio'!F394+'Posebni dio'!F400+'Posebni dio'!F411+'Posebni dio'!F423+'Posebni dio'!F212</f>
        <v>107500</v>
      </c>
      <c r="G19" s="159">
        <f t="shared" si="3"/>
        <v>130.46116504854368</v>
      </c>
    </row>
    <row r="20" spans="1:7" ht="26.25" customHeight="1">
      <c r="A20" s="30">
        <v>4</v>
      </c>
      <c r="B20" s="349" t="s">
        <v>71</v>
      </c>
      <c r="C20" s="350"/>
      <c r="D20" s="174">
        <f t="shared" ref="D20:F20" si="4">SUM(D21:D22)</f>
        <v>1397910</v>
      </c>
      <c r="E20" s="173">
        <f t="shared" si="4"/>
        <v>-583872</v>
      </c>
      <c r="F20" s="174">
        <f t="shared" si="4"/>
        <v>814038</v>
      </c>
      <c r="G20" s="175">
        <f t="shared" si="3"/>
        <v>58.232504238470284</v>
      </c>
    </row>
    <row r="21" spans="1:7" ht="35.25" customHeight="1">
      <c r="A21" s="176">
        <v>42</v>
      </c>
      <c r="B21" s="351" t="s">
        <v>265</v>
      </c>
      <c r="C21" s="352"/>
      <c r="D21" s="161">
        <f>'Posebni dio'!D81+'Posebni dio'!D88+'Posebni dio'!D99+'Posebni dio'!D135+'Posebni dio'!D159+'Posebni dio'!D168+'Posebni dio'!D178+'Posebni dio'!D190+'Posebni dio'!D199+'Posebni dio'!D207+'Posebni dio'!D221+'Posebni dio'!D270+'Posebni dio'!D296+'Posebni dio'!D372+'Posebni dio'!D379+'Posebni dio'!D385+'Posebni dio'!D456</f>
        <v>1139798</v>
      </c>
      <c r="E21" s="164">
        <f>'Posebni dio'!E81+'Posebni dio'!E88+'Posebni dio'!E99+'Posebni dio'!E135+'Posebni dio'!E159+'Posebni dio'!E168+'Posebni dio'!E178+'Posebni dio'!E190+'Posebni dio'!E199+'Posebni dio'!E207+'Posebni dio'!E221+'Posebni dio'!E270+'Posebni dio'!E296+'Posebni dio'!E372+'Posebni dio'!E379+'Posebni dio'!E385+'Posebni dio'!E456</f>
        <v>-952760</v>
      </c>
      <c r="F21" s="161">
        <f>'Posebni dio'!F81+'Posebni dio'!F88+'Posebni dio'!F99+'Posebni dio'!F135+'Posebni dio'!F159+'Posebni dio'!F168+'Posebni dio'!F178+'Posebni dio'!F190+'Posebni dio'!F199+'Posebni dio'!F207+'Posebni dio'!F221+'Posebni dio'!F270+'Posebni dio'!F296+'Posebni dio'!F372+'Posebni dio'!F379+'Posebni dio'!F385+'Posebni dio'!F456</f>
        <v>187038</v>
      </c>
      <c r="G21" s="159">
        <f t="shared" si="3"/>
        <v>16.409749797771184</v>
      </c>
    </row>
    <row r="22" spans="1:7" ht="24" customHeight="1">
      <c r="A22" s="31">
        <v>45</v>
      </c>
      <c r="B22" s="344" t="s">
        <v>266</v>
      </c>
      <c r="C22" s="345"/>
      <c r="D22" s="161">
        <f>'Posebni dio'!D58+'Posebni dio'!D97+'Posebni dio'!D171+'Posebni dio'!D224+'Posebni dio'!D298+'Posebni dio'!D349</f>
        <v>258112</v>
      </c>
      <c r="E22" s="164">
        <f>'Posebni dio'!E58+'Posebni dio'!E97+'Posebni dio'!E171+'Posebni dio'!E224+'Posebni dio'!E298+'Posebni dio'!E349</f>
        <v>368888</v>
      </c>
      <c r="F22" s="161">
        <f>'Posebni dio'!F58+'Posebni dio'!F97+'Posebni dio'!F171+'Posebni dio'!F224+'Posebni dio'!F298+'Posebni dio'!F349</f>
        <v>627000</v>
      </c>
      <c r="G22" s="159">
        <f t="shared" si="3"/>
        <v>242.91780312422512</v>
      </c>
    </row>
  </sheetData>
  <mergeCells count="20">
    <mergeCell ref="B11:C11"/>
    <mergeCell ref="A2:C2"/>
    <mergeCell ref="D3:F3"/>
    <mergeCell ref="B4:G4"/>
    <mergeCell ref="B5:G5"/>
    <mergeCell ref="A7:C7"/>
    <mergeCell ref="A8:C8"/>
    <mergeCell ref="B9:C9"/>
    <mergeCell ref="B10:C10"/>
    <mergeCell ref="B22:C22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9"/>
  <sheetViews>
    <sheetView topLeftCell="A16" workbookViewId="0">
      <selection activeCell="F12" sqref="F12"/>
    </sheetView>
  </sheetViews>
  <sheetFormatPr defaultRowHeight="15"/>
  <cols>
    <col min="1" max="2" width="8.125" customWidth="1"/>
    <col min="3" max="3" width="40.25" customWidth="1"/>
    <col min="4" max="4" width="10.5" style="237" customWidth="1"/>
    <col min="5" max="5" width="10.125" style="237" customWidth="1"/>
    <col min="6" max="6" width="11.625" style="246" customWidth="1"/>
    <col min="7" max="7" width="5.25" customWidth="1"/>
    <col min="8" max="1019" width="8.125" customWidth="1"/>
  </cols>
  <sheetData>
    <row r="2" spans="1:7">
      <c r="A2" s="378" t="s">
        <v>116</v>
      </c>
      <c r="B2" s="378"/>
    </row>
    <row r="3" spans="1:7">
      <c r="C3" s="379" t="s">
        <v>252</v>
      </c>
      <c r="D3" s="379"/>
      <c r="E3" s="379"/>
      <c r="F3" s="379"/>
      <c r="G3" s="379"/>
    </row>
    <row r="4" spans="1:7" ht="14.25">
      <c r="B4" s="380" t="s">
        <v>285</v>
      </c>
      <c r="C4" s="380"/>
      <c r="D4" s="380"/>
      <c r="E4" s="380"/>
      <c r="F4" s="380"/>
      <c r="G4" s="380"/>
    </row>
    <row r="5" spans="1:7" ht="14.25">
      <c r="B5" s="359" t="s">
        <v>258</v>
      </c>
      <c r="C5" s="359"/>
      <c r="D5" s="359"/>
      <c r="E5" s="359"/>
      <c r="F5" s="359"/>
      <c r="G5" s="359"/>
    </row>
    <row r="6" spans="1:7" ht="31.5">
      <c r="B6" s="171" t="s">
        <v>45</v>
      </c>
      <c r="C6" s="172" t="s">
        <v>46</v>
      </c>
      <c r="D6" s="217" t="s">
        <v>277</v>
      </c>
      <c r="E6" s="217" t="s">
        <v>275</v>
      </c>
      <c r="F6" s="221" t="s">
        <v>276</v>
      </c>
      <c r="G6" s="122" t="s">
        <v>250</v>
      </c>
    </row>
    <row r="7" spans="1:7" ht="15.75">
      <c r="A7" s="381" t="s">
        <v>48</v>
      </c>
      <c r="B7" s="382"/>
      <c r="C7" s="383"/>
      <c r="D7" s="170">
        <f>SUM(D8+D10)</f>
        <v>2163437</v>
      </c>
      <c r="E7" s="170">
        <f>SUM(F7-D7)</f>
        <v>-342072</v>
      </c>
      <c r="F7" s="169">
        <f>SUM(F8+F10)</f>
        <v>1821365</v>
      </c>
      <c r="G7" s="123">
        <f>F7/D7*100</f>
        <v>84.188492662370109</v>
      </c>
    </row>
    <row r="8" spans="1:7" ht="18.75" customHeight="1">
      <c r="A8" s="384" t="s">
        <v>49</v>
      </c>
      <c r="B8" s="385"/>
      <c r="C8" s="386"/>
      <c r="D8" s="61">
        <f>D9</f>
        <v>10600</v>
      </c>
      <c r="E8" s="61">
        <f>E9</f>
        <v>36550</v>
      </c>
      <c r="F8" s="128">
        <f>F9</f>
        <v>47150</v>
      </c>
      <c r="G8" s="107">
        <f>F8/D8*100</f>
        <v>444.81132075471697</v>
      </c>
    </row>
    <row r="9" spans="1:7" ht="15.75">
      <c r="A9" s="375" t="s">
        <v>50</v>
      </c>
      <c r="B9" s="376"/>
      <c r="C9" s="377"/>
      <c r="D9" s="238">
        <f>'Posebni dio'!D9</f>
        <v>10600</v>
      </c>
      <c r="E9" s="238">
        <f>'Posebni dio'!E9</f>
        <v>36550</v>
      </c>
      <c r="F9" s="247">
        <f>'Posebni dio'!F9</f>
        <v>47150</v>
      </c>
      <c r="G9" s="108">
        <f>F9/D9*100</f>
        <v>444.81132075471697</v>
      </c>
    </row>
    <row r="10" spans="1:7" ht="16.5" customHeight="1">
      <c r="A10" s="384" t="s">
        <v>49</v>
      </c>
      <c r="B10" s="385"/>
      <c r="C10" s="386"/>
      <c r="D10" s="239">
        <f>SUM(D11:D19)</f>
        <v>2152837</v>
      </c>
      <c r="E10" s="239">
        <f t="shared" ref="E10:F10" si="0">SUM(E11:E19)</f>
        <v>-410722</v>
      </c>
      <c r="F10" s="248">
        <f t="shared" si="0"/>
        <v>1774215</v>
      </c>
      <c r="G10" s="107">
        <f>F10/D10*100</f>
        <v>82.412881235318793</v>
      </c>
    </row>
    <row r="11" spans="1:7" ht="16.5" customHeight="1">
      <c r="A11" s="375" t="s">
        <v>58</v>
      </c>
      <c r="B11" s="376"/>
      <c r="C11" s="377"/>
      <c r="D11" s="240">
        <f>'Posebni dio'!D26</f>
        <v>441460</v>
      </c>
      <c r="E11" s="240">
        <f>'Posebni dio'!E26</f>
        <v>-30150</v>
      </c>
      <c r="F11" s="249">
        <f>'Posebni dio'!F26+2000</f>
        <v>413310</v>
      </c>
      <c r="G11" s="108">
        <f t="shared" ref="G11:G18" si="1">F11/D11*100</f>
        <v>93.623431341457888</v>
      </c>
    </row>
    <row r="12" spans="1:7" ht="15.75">
      <c r="A12" s="375" t="s">
        <v>69</v>
      </c>
      <c r="B12" s="376"/>
      <c r="C12" s="377"/>
      <c r="D12" s="241">
        <f>'Posebni dio'!D102</f>
        <v>1138818</v>
      </c>
      <c r="E12" s="241">
        <f>'Posebni dio'!E102</f>
        <v>-800402</v>
      </c>
      <c r="F12" s="250">
        <f>'Posebni dio'!F102</f>
        <v>368516</v>
      </c>
      <c r="G12" s="108">
        <f t="shared" si="1"/>
        <v>32.35951662161996</v>
      </c>
    </row>
    <row r="13" spans="1:7" ht="15.75">
      <c r="A13" s="369" t="s">
        <v>80</v>
      </c>
      <c r="B13" s="370"/>
      <c r="C13" s="371"/>
      <c r="D13" s="242">
        <f>'Posebni dio'!D214</f>
        <v>128367</v>
      </c>
      <c r="E13" s="242">
        <f>'Posebni dio'!E214</f>
        <v>473800</v>
      </c>
      <c r="F13" s="251">
        <f>'Posebni dio'!F214</f>
        <v>602167</v>
      </c>
      <c r="G13" s="108">
        <f t="shared" si="1"/>
        <v>469.09797689437312</v>
      </c>
    </row>
    <row r="14" spans="1:7" ht="15.75">
      <c r="A14" s="369" t="s">
        <v>84</v>
      </c>
      <c r="B14" s="370"/>
      <c r="C14" s="371"/>
      <c r="D14" s="243">
        <f>'Posebni dio'!D249</f>
        <v>78422</v>
      </c>
      <c r="E14" s="243">
        <f>'Posebni dio'!E249</f>
        <v>-32100</v>
      </c>
      <c r="F14" s="252">
        <f>'Posebni dio'!F249</f>
        <v>46322</v>
      </c>
      <c r="G14" s="108">
        <f t="shared" si="1"/>
        <v>59.067608579225215</v>
      </c>
    </row>
    <row r="15" spans="1:7" ht="15.75">
      <c r="A15" s="369" t="s">
        <v>102</v>
      </c>
      <c r="B15" s="370"/>
      <c r="C15" s="371"/>
      <c r="D15" s="243">
        <f>'Posebni dio'!D300</f>
        <v>13200</v>
      </c>
      <c r="E15" s="243">
        <f>'Posebni dio'!E300</f>
        <v>12500</v>
      </c>
      <c r="F15" s="252">
        <f>'Posebni dio'!F300</f>
        <v>25700</v>
      </c>
      <c r="G15" s="108">
        <f t="shared" si="1"/>
        <v>194.69696969696969</v>
      </c>
    </row>
    <row r="16" spans="1:7" ht="15.75">
      <c r="A16" s="366" t="s">
        <v>104</v>
      </c>
      <c r="B16" s="367"/>
      <c r="C16" s="368"/>
      <c r="D16" s="244">
        <f>'Posebni dio'!D334</f>
        <v>108670</v>
      </c>
      <c r="E16" s="244">
        <f>'Posebni dio'!E334</f>
        <v>-82970</v>
      </c>
      <c r="F16" s="253">
        <f>'Posebni dio'!F334</f>
        <v>25700</v>
      </c>
      <c r="G16" s="108">
        <f t="shared" si="1"/>
        <v>23.64958130118708</v>
      </c>
    </row>
    <row r="17" spans="1:7" ht="15.75">
      <c r="A17" s="366" t="s">
        <v>105</v>
      </c>
      <c r="B17" s="367"/>
      <c r="C17" s="368"/>
      <c r="D17" s="243">
        <f>'Posebni dio'!D351</f>
        <v>68300</v>
      </c>
      <c r="E17" s="243">
        <f>'Posebni dio'!E351</f>
        <v>-32900</v>
      </c>
      <c r="F17" s="252">
        <f>'Posebni dio'!F351</f>
        <v>35400</v>
      </c>
      <c r="G17" s="108">
        <f t="shared" si="1"/>
        <v>51.830161054172763</v>
      </c>
    </row>
    <row r="18" spans="1:7" ht="15.75">
      <c r="A18" s="369" t="s">
        <v>109</v>
      </c>
      <c r="B18" s="370"/>
      <c r="C18" s="371"/>
      <c r="D18" s="243">
        <f>'Posebni dio'!D402</f>
        <v>175600</v>
      </c>
      <c r="E18" s="243">
        <f>'Posebni dio'!E402</f>
        <v>81500</v>
      </c>
      <c r="F18" s="252">
        <f>'Posebni dio'!F402</f>
        <v>257100</v>
      </c>
      <c r="G18" s="108">
        <f t="shared" si="1"/>
        <v>146.41230068337131</v>
      </c>
    </row>
    <row r="19" spans="1:7" ht="15.75">
      <c r="A19" s="372" t="s">
        <v>257</v>
      </c>
      <c r="B19" s="373"/>
      <c r="C19" s="374"/>
      <c r="D19" s="245">
        <v>0</v>
      </c>
      <c r="E19" s="70">
        <f>SUM(E20)</f>
        <v>0</v>
      </c>
      <c r="F19" s="137">
        <f>SUM(F20)</f>
        <v>0</v>
      </c>
      <c r="G19" s="108">
        <v>0</v>
      </c>
    </row>
  </sheetData>
  <mergeCells count="17">
    <mergeCell ref="A2:B2"/>
    <mergeCell ref="C3:G3"/>
    <mergeCell ref="B4:G4"/>
    <mergeCell ref="B5:G5"/>
    <mergeCell ref="A16:C16"/>
    <mergeCell ref="A7:C7"/>
    <mergeCell ref="A10:C10"/>
    <mergeCell ref="A9:C9"/>
    <mergeCell ref="A8:C8"/>
    <mergeCell ref="A17:C17"/>
    <mergeCell ref="A18:C18"/>
    <mergeCell ref="A19:C19"/>
    <mergeCell ref="A11:C11"/>
    <mergeCell ref="A12:C12"/>
    <mergeCell ref="A13:C13"/>
    <mergeCell ref="A14:C14"/>
    <mergeCell ref="A15:C15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216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Naslovna</vt:lpstr>
      <vt:lpstr>Opći dio</vt:lpstr>
      <vt:lpstr>Posebni dio</vt:lpstr>
      <vt:lpstr>Ekonomska klasifikacija</vt:lpstr>
      <vt:lpstr>Funkcijska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Zdenko</dc:creator>
  <cp:lastModifiedBy>Općina Vrbje</cp:lastModifiedBy>
  <cp:revision>2</cp:revision>
  <cp:lastPrinted>2024-12-16T11:02:47Z</cp:lastPrinted>
  <dcterms:created xsi:type="dcterms:W3CDTF">2023-01-04T07:45:30Z</dcterms:created>
  <dcterms:modified xsi:type="dcterms:W3CDTF">2025-03-24T16:57:01Z</dcterms:modified>
</cp:coreProperties>
</file>